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692" yWindow="-108" windowWidth="23256" windowHeight="13176" activeTab="2"/>
  </bookViews>
  <sheets>
    <sheet name="绿色高效种养业发展" sheetId="2" r:id="rId1"/>
    <sheet name="农村一二三产业融合发展" sheetId="3" r:id="rId2"/>
    <sheet name="农产品加工及流通能力提升" sheetId="4" r:id="rId3"/>
  </sheets>
  <definedNames>
    <definedName name="_xlnm._FilterDatabase" localSheetId="0" hidden="1">绿色高效种养业发展!$A$3:$P$21</definedName>
    <definedName name="_xlnm._FilterDatabase" localSheetId="2" hidden="1">农产品加工及流通能力提升!$A$3:$P$33</definedName>
    <definedName name="_xlnm._FilterDatabase" localSheetId="1" hidden="1">农村一二三产业融合发展!$A$3:$P$3</definedName>
    <definedName name="_xlnm.Print_Titles" localSheetId="0">绿色高效种养业发展!$1:$3</definedName>
    <definedName name="_xlnm.Print_Titles" localSheetId="2">农产品加工及流通能力提升!$1:$3</definedName>
  </definedNames>
  <calcPr calcId="125725"/>
</workbook>
</file>

<file path=xl/calcChain.xml><?xml version="1.0" encoding="utf-8"?>
<calcChain xmlns="http://schemas.openxmlformats.org/spreadsheetml/2006/main">
  <c r="I8" i="4"/>
  <c r="H8"/>
  <c r="H7"/>
  <c r="H6"/>
  <c r="H5"/>
  <c r="H20" i="2"/>
  <c r="H21"/>
  <c r="H19"/>
  <c r="H18"/>
  <c r="H17"/>
  <c r="H16"/>
  <c r="H15"/>
  <c r="H14"/>
  <c r="H13"/>
  <c r="H12"/>
  <c r="H11"/>
  <c r="H10"/>
  <c r="H9"/>
  <c r="H8"/>
  <c r="H7"/>
  <c r="H6"/>
  <c r="H5"/>
  <c r="F4"/>
  <c r="F21"/>
  <c r="F19"/>
  <c r="F13"/>
  <c r="F9"/>
  <c r="F4" i="4" l="1"/>
  <c r="M4" i="2"/>
  <c r="L4"/>
  <c r="L9"/>
  <c r="M19" i="4"/>
  <c r="M33"/>
  <c r="L31"/>
  <c r="M29"/>
  <c r="L29"/>
  <c r="M22"/>
  <c r="M15"/>
  <c r="L7"/>
  <c r="K20" i="3"/>
  <c r="K15"/>
  <c r="K12"/>
  <c r="K19" i="2"/>
  <c r="K21"/>
  <c r="K13"/>
  <c r="K9"/>
  <c r="M13"/>
  <c r="M21"/>
  <c r="M19"/>
  <c r="L13"/>
  <c r="K15" i="4"/>
  <c r="J32"/>
  <c r="J17"/>
  <c r="J16"/>
  <c r="J14"/>
  <c r="J13"/>
  <c r="J6"/>
  <c r="P2"/>
  <c r="J19" i="3"/>
  <c r="J17"/>
  <c r="J13"/>
  <c r="P4"/>
  <c r="J20" i="2"/>
  <c r="J15"/>
  <c r="J14"/>
  <c r="J11"/>
  <c r="P4"/>
  <c r="J30" i="4"/>
  <c r="J23"/>
  <c r="J18"/>
  <c r="J12"/>
  <c r="J11"/>
  <c r="J5"/>
  <c r="J18" i="3"/>
  <c r="J5"/>
  <c r="J9"/>
  <c r="J14"/>
  <c r="J16"/>
  <c r="O3" i="2"/>
  <c r="J18" s="1"/>
  <c r="O4"/>
  <c r="L4" i="4" l="1"/>
  <c r="M4"/>
  <c r="J17" i="2"/>
  <c r="J16"/>
  <c r="J8"/>
  <c r="J12"/>
  <c r="J10"/>
  <c r="K7" i="4"/>
  <c r="K19"/>
  <c r="K22"/>
  <c r="K31"/>
  <c r="K33"/>
  <c r="K29" l="1"/>
  <c r="K4" i="3"/>
  <c r="J4"/>
  <c r="J4" i="2"/>
  <c r="J4" i="4"/>
  <c r="K4" l="1"/>
  <c r="K4" i="2"/>
  <c r="G21"/>
  <c r="G19"/>
  <c r="G13"/>
  <c r="G9"/>
  <c r="G20" i="3"/>
  <c r="F20"/>
  <c r="G15"/>
  <c r="F15"/>
  <c r="G12"/>
  <c r="G4" s="1"/>
  <c r="F12"/>
  <c r="F15" i="4"/>
  <c r="F7"/>
  <c r="G33"/>
  <c r="H33"/>
  <c r="F33"/>
  <c r="G31"/>
  <c r="H31"/>
  <c r="F31"/>
  <c r="G29"/>
  <c r="H29"/>
  <c r="F29"/>
  <c r="G22"/>
  <c r="H22"/>
  <c r="F22"/>
  <c r="G19"/>
  <c r="H19"/>
  <c r="F19"/>
  <c r="G15"/>
  <c r="H15"/>
  <c r="I15" s="1"/>
  <c r="G7"/>
  <c r="I7"/>
  <c r="H19" i="3"/>
  <c r="I19" s="1"/>
  <c r="H18"/>
  <c r="I18" s="1"/>
  <c r="H17"/>
  <c r="I17" s="1"/>
  <c r="H16"/>
  <c r="H14"/>
  <c r="I14" s="1"/>
  <c r="H13"/>
  <c r="H11"/>
  <c r="I11" s="1"/>
  <c r="H10"/>
  <c r="I10" s="1"/>
  <c r="H9"/>
  <c r="I9" s="1"/>
  <c r="H8"/>
  <c r="I8" s="1"/>
  <c r="H7"/>
  <c r="I7" s="1"/>
  <c r="H6"/>
  <c r="I6" s="1"/>
  <c r="H5"/>
  <c r="F4" l="1"/>
  <c r="I22" i="4"/>
  <c r="I19"/>
  <c r="I33"/>
  <c r="G4"/>
  <c r="H4"/>
  <c r="I4" s="1"/>
  <c r="I29"/>
  <c r="I31"/>
  <c r="H12" i="3"/>
  <c r="I5"/>
  <c r="H15"/>
  <c r="I15" s="1"/>
  <c r="H20"/>
  <c r="I20" s="1"/>
  <c r="I13"/>
  <c r="I16"/>
  <c r="G4" i="2"/>
  <c r="I14"/>
  <c r="I10"/>
  <c r="I12" i="3" l="1"/>
  <c r="H4"/>
  <c r="I4"/>
  <c r="I4" i="2"/>
  <c r="I8"/>
  <c r="I7"/>
  <c r="I12"/>
  <c r="I11"/>
  <c r="I21"/>
  <c r="I20"/>
  <c r="I18"/>
  <c r="I17"/>
  <c r="I16"/>
  <c r="I15"/>
  <c r="I6"/>
  <c r="I5"/>
  <c r="I19" l="1"/>
  <c r="I13"/>
  <c r="H4" l="1"/>
  <c r="I9"/>
</calcChain>
</file>

<file path=xl/sharedStrings.xml><?xml version="1.0" encoding="utf-8"?>
<sst xmlns="http://schemas.openxmlformats.org/spreadsheetml/2006/main" count="273" uniqueCount="166">
  <si>
    <t>序号</t>
    <phoneticPr fontId="3" type="noConversion"/>
  </si>
  <si>
    <t>辖市区</t>
    <phoneticPr fontId="3" type="noConversion"/>
  </si>
  <si>
    <t>项目类型</t>
    <phoneticPr fontId="3" type="noConversion"/>
  </si>
  <si>
    <t>项目名称</t>
    <phoneticPr fontId="3" type="noConversion"/>
  </si>
  <si>
    <t>项目单位</t>
    <phoneticPr fontId="3" type="noConversion"/>
  </si>
  <si>
    <t>核减率</t>
    <phoneticPr fontId="3" type="noConversion"/>
  </si>
  <si>
    <t>合    计</t>
    <phoneticPr fontId="3" type="noConversion"/>
  </si>
  <si>
    <t>众联钢架大棚及配套设施建设项目</t>
    <phoneticPr fontId="8" type="noConversion"/>
  </si>
  <si>
    <t>常州市众联园林科技发展有限公司</t>
    <phoneticPr fontId="8" type="noConversion"/>
  </si>
  <si>
    <t>鹏程养殖场钢架大棚及配套设施建设</t>
    <phoneticPr fontId="9" type="noConversion"/>
  </si>
  <si>
    <t>溧阳市竹箦鹏程养殖场</t>
    <phoneticPr fontId="9" type="noConversion"/>
  </si>
  <si>
    <t>云越花卉园艺科技产业园智能温室一期项目</t>
    <phoneticPr fontId="8" type="noConversion"/>
  </si>
  <si>
    <t>江苏云越花卉园艺有限公司</t>
    <phoneticPr fontId="8" type="noConversion"/>
  </si>
  <si>
    <t>苏常鲜精品水果种植园生产能力提升建设</t>
    <phoneticPr fontId="8" type="noConversion"/>
  </si>
  <si>
    <t>常州市苏常鲜精品水果种植园</t>
    <phoneticPr fontId="8" type="noConversion"/>
  </si>
  <si>
    <t>优质鲜食蓝莓种植基地建设</t>
    <phoneticPr fontId="8" type="noConversion"/>
  </si>
  <si>
    <t>常州市辉宇蓝莓科技有限公司</t>
    <phoneticPr fontId="8" type="noConversion"/>
  </si>
  <si>
    <t>沃方农业产业园连栋薄膜温室大棚建设项目</t>
    <phoneticPr fontId="8" type="noConversion"/>
  </si>
  <si>
    <t>常州市沃方智慧农业有限公司</t>
    <phoneticPr fontId="8" type="noConversion"/>
  </si>
  <si>
    <t>新北区孟河勤劳家庭农场数字化园艺设施基地建设</t>
    <phoneticPr fontId="8" type="noConversion"/>
  </si>
  <si>
    <t>新北区孟河勤劳家庭农场</t>
    <phoneticPr fontId="8" type="noConversion"/>
  </si>
  <si>
    <t>鸡粪发酵罐建设项目</t>
  </si>
  <si>
    <t>金坛区塔丰蛋鸡养殖场</t>
  </si>
  <si>
    <t>智能化标准孵化车间建设项目</t>
  </si>
  <si>
    <t>江苏八达畜禽有限公司</t>
  </si>
  <si>
    <t>鱼之乐生态渔业</t>
  </si>
  <si>
    <t>溧阳龙祥鱼之乐水产养殖有限公司</t>
  </si>
  <si>
    <t>特种水产（红鳌鳌虾）育苗现代化智能化基地建设</t>
  </si>
  <si>
    <t>溧阳市品安家庭农场</t>
  </si>
  <si>
    <t>江苏尚农数字科技发展有限公司</t>
  </si>
  <si>
    <t>生态大鲵驯养中心建设</t>
  </si>
  <si>
    <t>武进区前黄鹏隆水产养殖中心</t>
  </si>
  <si>
    <t>河蟹数字化养殖高效生态基地</t>
    <phoneticPr fontId="3" type="noConversion"/>
  </si>
  <si>
    <t>绿色高效种养业发展</t>
  </si>
  <si>
    <t>溧阳市</t>
  </si>
  <si>
    <t>溧阳市</t>
    <phoneticPr fontId="3" type="noConversion"/>
  </si>
  <si>
    <t>金坛区</t>
  </si>
  <si>
    <t>金坛区</t>
    <phoneticPr fontId="3" type="noConversion"/>
  </si>
  <si>
    <t>武进区</t>
  </si>
  <si>
    <t>武进区</t>
    <phoneticPr fontId="3" type="noConversion"/>
  </si>
  <si>
    <t>新北区</t>
    <phoneticPr fontId="3" type="noConversion"/>
  </si>
  <si>
    <t>序号</t>
  </si>
  <si>
    <t>辖市区</t>
  </si>
  <si>
    <t>项目名称</t>
  </si>
  <si>
    <t>项目单位</t>
  </si>
  <si>
    <t>审核金额（万元）</t>
  </si>
  <si>
    <t>核减率</t>
  </si>
  <si>
    <t>欣龙休闲创意农业项目</t>
  </si>
  <si>
    <t>溧阳市欣龙生态农业发展有限公司</t>
  </si>
  <si>
    <t>天目湖毛尖花红休闲观光提升项目</t>
  </si>
  <si>
    <t>天目湖毛尖花红生态农业有限公司</t>
  </si>
  <si>
    <t>龙昇茶旅融合观光工程项目</t>
  </si>
  <si>
    <t>江苏龙昇生物科技有限责任公司</t>
  </si>
  <si>
    <t>松岭部落休闲项目提升工程</t>
  </si>
  <si>
    <t>溧阳望美乡村旅游服务有限公司</t>
  </si>
  <si>
    <t>天目湖玉枝茶文化中心茶旅融合景观建设项目</t>
  </si>
  <si>
    <t>溧阳市天目湖玉枝特种茶果园艺有限公司</t>
  </si>
  <si>
    <t>大岭休闲观光发展项目</t>
  </si>
  <si>
    <t>江苏大岭生态农业科技发展有限公司</t>
  </si>
  <si>
    <t>荷花静园休闲观光项目</t>
  </si>
  <si>
    <t>溧阳市荷花静园生态农业观光有限公司</t>
  </si>
  <si>
    <t>金坛雀舌茶艺园茶旅融合配套设施建设</t>
  </si>
  <si>
    <t>常州市露源生态茶业有限公司</t>
  </si>
  <si>
    <t>茅山茶海茶旅融合提档升级项目</t>
  </si>
  <si>
    <t>江苏茅山茶海有限公司</t>
  </si>
  <si>
    <t>美树馆一期休闲观光项目建设</t>
  </si>
  <si>
    <t>常州金典天辰园林工程有限公司</t>
  </si>
  <si>
    <t>龙凤谷休闲农业创意性乡村游项目</t>
  </si>
  <si>
    <t>常州市龙凤谷生态旅游发展有限公司</t>
  </si>
  <si>
    <t>嬉乐湾采摘休闲体验区建设工程</t>
  </si>
  <si>
    <t>江苏嬉乐湾生态农业示范园有限公司</t>
  </si>
  <si>
    <t>一亩田休闲观光采摘园建设项目</t>
  </si>
  <si>
    <t>常州市一亩田现代农业有限公司</t>
  </si>
  <si>
    <t>天宁区</t>
  </si>
  <si>
    <t>江苏园外园食品有限公司</t>
  </si>
  <si>
    <t>江苏天目家园生态农业发展有限公司</t>
  </si>
  <si>
    <t>溧阳市竹箦镇姜下农副产品销售有限公司</t>
  </si>
  <si>
    <t>常州市红太阳生物工程有限公司</t>
  </si>
  <si>
    <t>江苏美芝禾生物科技有限公司</t>
  </si>
  <si>
    <t>江苏杰记农业科技有限公司</t>
  </si>
  <si>
    <t>新北区</t>
  </si>
  <si>
    <t>常州万绥粮油有限公司</t>
  </si>
  <si>
    <t>常州新区怡泰食品有限公司</t>
  </si>
  <si>
    <t>钟楼区</t>
  </si>
  <si>
    <t>江苏诺亚方舟农业科技有限公司</t>
  </si>
  <si>
    <t>常州市殿圣食品有限公司</t>
  </si>
  <si>
    <t>江苏茂兴食品有限公司</t>
  </si>
  <si>
    <t>常州市鑫灿食品有限公司</t>
  </si>
  <si>
    <t>常州元宣食品厂</t>
  </si>
  <si>
    <t>常州市四季渔乡食品有限公司</t>
  </si>
  <si>
    <t>江苏三德利牧业发展限公司</t>
  </si>
  <si>
    <t>常州苏标农业发展有限公司</t>
  </si>
  <si>
    <t>常州金坛茅山制粉有限公司</t>
  </si>
  <si>
    <t>常州金坛江南制粉有限公司</t>
  </si>
  <si>
    <t>常州虞记粮油有限公司</t>
  </si>
  <si>
    <t>江苏你好鸭食品有限公司</t>
  </si>
  <si>
    <t>常州市万丰饲料有限公司</t>
  </si>
  <si>
    <t>武进区小计</t>
    <phoneticPr fontId="3" type="noConversion"/>
  </si>
  <si>
    <t>金坛区小计</t>
    <phoneticPr fontId="3" type="noConversion"/>
  </si>
  <si>
    <t>溧阳市小计</t>
    <phoneticPr fontId="3" type="noConversion"/>
  </si>
  <si>
    <t>新北区小计</t>
    <phoneticPr fontId="3" type="noConversion"/>
  </si>
  <si>
    <t>经开区</t>
  </si>
  <si>
    <t>低温风干腌腊制品生产能力新建</t>
  </si>
  <si>
    <t>常州市丰晟食品有限公司</t>
  </si>
  <si>
    <t>溧阳市小计</t>
    <phoneticPr fontId="3" type="noConversion"/>
  </si>
  <si>
    <t>金坛区小计</t>
    <phoneticPr fontId="3" type="noConversion"/>
  </si>
  <si>
    <t>项目类型</t>
    <phoneticPr fontId="3" type="noConversion"/>
  </si>
  <si>
    <t>送审价（万元）</t>
    <phoneticPr fontId="3" type="noConversion"/>
  </si>
  <si>
    <t>农产品加工及流通能力提升</t>
    <phoneticPr fontId="3" type="noConversion"/>
  </si>
  <si>
    <t>武进区小计</t>
    <phoneticPr fontId="3" type="noConversion"/>
  </si>
  <si>
    <t>新北区小计</t>
    <phoneticPr fontId="3" type="noConversion"/>
  </si>
  <si>
    <t>钟楼区小计</t>
    <phoneticPr fontId="3" type="noConversion"/>
  </si>
  <si>
    <t>天宁区小计</t>
    <phoneticPr fontId="3" type="noConversion"/>
  </si>
  <si>
    <t>经开区小计</t>
    <phoneticPr fontId="3" type="noConversion"/>
  </si>
  <si>
    <t>合   计</t>
    <phoneticPr fontId="3" type="noConversion"/>
  </si>
  <si>
    <t>资金来源</t>
    <phoneticPr fontId="3" type="noConversion"/>
  </si>
  <si>
    <t>市级</t>
    <phoneticPr fontId="3" type="noConversion"/>
  </si>
  <si>
    <t>中央</t>
    <phoneticPr fontId="3" type="noConversion"/>
  </si>
  <si>
    <t>日产50万只（35吨）速冻面米制品项目</t>
  </si>
  <si>
    <t>苏优精品大米及方便米制品生产项目</t>
  </si>
  <si>
    <t>姜下村农业农产品加工配送建设项目</t>
  </si>
  <si>
    <t>植脂末加工扩能设施建设项目二期</t>
  </si>
  <si>
    <t>美芝禾动物及农用小分子肽生产项目</t>
  </si>
  <si>
    <t>杰记智慧冷链物流加工配送中心项目（一期）</t>
  </si>
  <si>
    <t>万绥粮油智能机器人包装生产线建设项目</t>
  </si>
  <si>
    <t>怡泰食品饮料产能提升项目</t>
  </si>
  <si>
    <t>河蟹加工车间及仓储保鲜能力提升建设</t>
  </si>
  <si>
    <t>生猪屠宰设备改造能力提升</t>
  </si>
  <si>
    <t>坚果炒货加工产能提升项目</t>
  </si>
  <si>
    <t>鑫灿生产线加工能力提升</t>
  </si>
  <si>
    <t>蒸煮类食品（粽子、包子、八宝饭），糖 葫芦，馅料等食品生产项目</t>
  </si>
  <si>
    <t>10吨农产品加工设施建设项目</t>
  </si>
  <si>
    <t>食品屠宰设施设备改造项目</t>
  </si>
  <si>
    <t>大米加工生产线改造项目</t>
  </si>
  <si>
    <t>大米生产线扩产及稻壳制粒生产线技改项目</t>
  </si>
  <si>
    <t>米粉加工生产线改造</t>
  </si>
  <si>
    <t>常州虞记粮油加工设备改造提升及冷库建设项目</t>
  </si>
  <si>
    <t>卤味生产基地设备扩建项目</t>
  </si>
  <si>
    <t>新增膨化配合饲料生产线</t>
  </si>
  <si>
    <t>计算结果</t>
    <phoneticPr fontId="3" type="noConversion"/>
  </si>
  <si>
    <t>计算结果</t>
    <phoneticPr fontId="3" type="noConversion"/>
  </si>
  <si>
    <t>计算结果</t>
    <phoneticPr fontId="3" type="noConversion"/>
  </si>
  <si>
    <t>资金来源</t>
    <phoneticPr fontId="3" type="noConversion"/>
  </si>
  <si>
    <t>市级</t>
    <phoneticPr fontId="3" type="noConversion"/>
  </si>
  <si>
    <t>中央</t>
    <phoneticPr fontId="3" type="noConversion"/>
  </si>
  <si>
    <t>合    计</t>
    <phoneticPr fontId="3" type="noConversion"/>
  </si>
  <si>
    <t>定审价   （万元）</t>
    <phoneticPr fontId="3" type="noConversion"/>
  </si>
  <si>
    <t>送审价    （万元）</t>
    <phoneticPr fontId="3" type="noConversion"/>
  </si>
  <si>
    <r>
      <t>2023</t>
    </r>
    <r>
      <rPr>
        <b/>
        <sz val="18"/>
        <rFont val="宋体"/>
        <family val="3"/>
        <charset val="134"/>
      </rPr>
      <t>年现代农业发展（先建后补类）项目补助资金明细表</t>
    </r>
    <r>
      <rPr>
        <b/>
        <sz val="18"/>
        <rFont val="Times New Roman"/>
        <family val="1"/>
      </rPr>
      <t xml:space="preserve">                                                                                  </t>
    </r>
    <r>
      <rPr>
        <b/>
        <sz val="18"/>
        <rFont val="宋体"/>
        <family val="3"/>
        <charset val="134"/>
      </rPr>
      <t>农村一二三产业融合发展</t>
    </r>
    <phoneticPr fontId="3" type="noConversion"/>
  </si>
  <si>
    <t>补助金额（万元）</t>
    <phoneticPr fontId="3" type="noConversion"/>
  </si>
  <si>
    <t>补助金额  （万元）</t>
    <phoneticPr fontId="3" type="noConversion"/>
  </si>
  <si>
    <t>2023年现代农业发展（先建后补类）项目补助资金明细表                                                                                  农产品加工及流通能力提升</t>
    <phoneticPr fontId="3" type="noConversion"/>
  </si>
  <si>
    <t>补助金额    （万元）</t>
    <phoneticPr fontId="3" type="noConversion"/>
  </si>
  <si>
    <t>核减额       （万元）</t>
    <phoneticPr fontId="3" type="noConversion"/>
  </si>
  <si>
    <t>核减额    （万元）</t>
    <phoneticPr fontId="3" type="noConversion"/>
  </si>
  <si>
    <t>核减额  （万元）</t>
    <phoneticPr fontId="3" type="noConversion"/>
  </si>
  <si>
    <t>重点项目</t>
    <phoneticPr fontId="3" type="noConversion"/>
  </si>
  <si>
    <t>备注</t>
    <phoneticPr fontId="3" type="noConversion"/>
  </si>
  <si>
    <t>2023年现代农业发展（先建后补类）项目补助资金明细表                                                        绿色高效种养业</t>
    <phoneticPr fontId="3" type="noConversion"/>
  </si>
  <si>
    <t>重点项目</t>
    <phoneticPr fontId="3" type="noConversion"/>
  </si>
  <si>
    <t>农村一二三产业融合发展</t>
    <phoneticPr fontId="3" type="noConversion"/>
  </si>
  <si>
    <t>重点项目</t>
    <phoneticPr fontId="3" type="noConversion"/>
  </si>
  <si>
    <t>农村一二三产业融合发展</t>
    <phoneticPr fontId="3" type="noConversion"/>
  </si>
  <si>
    <t>重点项目</t>
    <phoneticPr fontId="3" type="noConversion"/>
  </si>
  <si>
    <t>农产品加工及流通能力提升</t>
    <phoneticPr fontId="3" type="noConversion"/>
  </si>
  <si>
    <t>农产品加工及流通能力提升</t>
    <phoneticPr fontId="3" type="noConversion"/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</si>
</sst>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_ "/>
    <numFmt numFmtId="178" formatCode="0.0_ "/>
    <numFmt numFmtId="179" formatCode="0.0_);[Red]\(0.0\)"/>
    <numFmt numFmtId="180" formatCode="0_);[Red]\(0\)"/>
    <numFmt numFmtId="181" formatCode="0_ "/>
  </numFmts>
  <fonts count="27">
    <font>
      <sz val="11"/>
      <color theme="1"/>
      <name val="Tahoma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Tahoma"/>
      <family val="2"/>
      <charset val="134"/>
    </font>
    <font>
      <sz val="11"/>
      <color indexed="8"/>
      <name val="Tahoma"/>
      <family val="2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color theme="1"/>
      <name val="Tahoma"/>
      <family val="2"/>
      <charset val="134"/>
    </font>
    <font>
      <sz val="11"/>
      <name val="Tahoma"/>
      <family val="2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Tahoma"/>
      <family val="2"/>
      <charset val="134"/>
    </font>
    <font>
      <b/>
      <sz val="18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0"/>
      <color theme="1"/>
      <name val="Tahoma"/>
      <family val="2"/>
      <charset val="134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" fillId="0" borderId="0"/>
    <xf numFmtId="0" fontId="6" fillId="0" borderId="0"/>
    <xf numFmtId="0" fontId="7" fillId="0" borderId="0"/>
    <xf numFmtId="0" fontId="5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51">
    <xf numFmtId="0" fontId="0" fillId="0" borderId="0" xfId="0"/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10" fillId="0" borderId="0" xfId="0" applyFont="1" applyAlignment="1">
      <alignment vertical="center" wrapText="1"/>
    </xf>
    <xf numFmtId="10" fontId="11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77" fontId="16" fillId="0" borderId="1" xfId="0" applyNumberFormat="1" applyFont="1" applyBorder="1" applyAlignment="1">
      <alignment horizontal="center" vertical="center" wrapText="1"/>
    </xf>
    <xf numFmtId="10" fontId="1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178" fontId="0" fillId="0" borderId="0" xfId="0" applyNumberFormat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76" fontId="15" fillId="0" borderId="1" xfId="0" applyNumberFormat="1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76" fontId="16" fillId="0" borderId="1" xfId="2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76" fontId="15" fillId="0" borderId="1" xfId="2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76" fontId="15" fillId="2" borderId="1" xfId="2" applyNumberFormat="1" applyFont="1" applyFill="1" applyBorder="1" applyAlignment="1">
      <alignment horizontal="center" vertical="center" wrapText="1"/>
    </xf>
    <xf numFmtId="176" fontId="15" fillId="2" borderId="1" xfId="0" applyNumberFormat="1" applyFont="1" applyFill="1" applyBorder="1" applyAlignment="1">
      <alignment horizontal="center" vertical="center" wrapText="1"/>
    </xf>
    <xf numFmtId="10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76" fontId="16" fillId="2" borderId="1" xfId="2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77" fontId="16" fillId="3" borderId="1" xfId="0" applyNumberFormat="1" applyFont="1" applyFill="1" applyBorder="1" applyAlignment="1">
      <alignment horizontal="center" vertical="center" wrapText="1"/>
    </xf>
    <xf numFmtId="10" fontId="16" fillId="3" borderId="1" xfId="0" applyNumberFormat="1" applyFont="1" applyFill="1" applyBorder="1" applyAlignment="1">
      <alignment horizontal="center" vertical="center" wrapText="1"/>
    </xf>
    <xf numFmtId="177" fontId="15" fillId="3" borderId="1" xfId="0" applyNumberFormat="1" applyFont="1" applyFill="1" applyBorder="1" applyAlignment="1">
      <alignment vertical="center"/>
    </xf>
    <xf numFmtId="177" fontId="15" fillId="3" borderId="1" xfId="0" applyNumberFormat="1" applyFont="1" applyFill="1" applyBorder="1" applyAlignment="1">
      <alignment horizontal="center" vertical="center"/>
    </xf>
    <xf numFmtId="10" fontId="15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/>
    </xf>
    <xf numFmtId="177" fontId="17" fillId="3" borderId="1" xfId="0" applyNumberFormat="1" applyFont="1" applyFill="1" applyBorder="1" applyAlignment="1">
      <alignment horizontal="center" vertical="center" wrapText="1"/>
    </xf>
    <xf numFmtId="177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76" fontId="15" fillId="3" borderId="1" xfId="0" applyNumberFormat="1" applyFont="1" applyFill="1" applyBorder="1" applyAlignment="1">
      <alignment horizontal="center" vertical="center" wrapText="1"/>
    </xf>
    <xf numFmtId="178" fontId="15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10" fontId="15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Fill="1"/>
    <xf numFmtId="10" fontId="5" fillId="0" borderId="0" xfId="0" applyNumberFormat="1" applyFont="1"/>
    <xf numFmtId="0" fontId="5" fillId="0" borderId="0" xfId="0" applyFont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6" fontId="10" fillId="0" borderId="0" xfId="0" applyNumberFormat="1" applyFont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80" fontId="15" fillId="3" borderId="1" xfId="0" applyNumberFormat="1" applyFont="1" applyFill="1" applyBorder="1" applyAlignment="1">
      <alignment horizontal="center" vertical="center" wrapText="1"/>
    </xf>
    <xf numFmtId="179" fontId="0" fillId="0" borderId="0" xfId="0" applyNumberFormat="1" applyAlignment="1">
      <alignment horizontal="center" vertical="center" wrapText="1"/>
    </xf>
    <xf numFmtId="180" fontId="15" fillId="0" borderId="1" xfId="0" applyNumberFormat="1" applyFont="1" applyBorder="1" applyAlignment="1">
      <alignment horizontal="center" vertical="center" wrapText="1"/>
    </xf>
    <xf numFmtId="180" fontId="5" fillId="0" borderId="0" xfId="0" applyNumberFormat="1" applyFont="1" applyAlignment="1">
      <alignment wrapText="1"/>
    </xf>
    <xf numFmtId="181" fontId="15" fillId="3" borderId="1" xfId="0" applyNumberFormat="1" applyFont="1" applyFill="1" applyBorder="1" applyAlignment="1">
      <alignment horizontal="center" vertical="center" wrapText="1"/>
    </xf>
    <xf numFmtId="181" fontId="16" fillId="0" borderId="1" xfId="2" applyNumberFormat="1" applyFont="1" applyBorder="1" applyAlignment="1">
      <alignment horizontal="center" vertical="center" wrapText="1"/>
    </xf>
    <xf numFmtId="181" fontId="16" fillId="3" borderId="1" xfId="2" applyNumberFormat="1" applyFont="1" applyFill="1" applyBorder="1" applyAlignment="1">
      <alignment horizontal="center" vertical="center" wrapText="1"/>
    </xf>
    <xf numFmtId="181" fontId="0" fillId="0" borderId="0" xfId="0" applyNumberFormat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80" fontId="15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0" fontId="22" fillId="0" borderId="1" xfId="0" applyNumberFormat="1" applyFont="1" applyBorder="1" applyAlignment="1">
      <alignment horizontal="center" vertical="center" wrapText="1"/>
    </xf>
    <xf numFmtId="180" fontId="22" fillId="0" borderId="1" xfId="0" applyNumberFormat="1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76" fontId="22" fillId="0" borderId="1" xfId="2" applyNumberFormat="1" applyFont="1" applyBorder="1" applyAlignment="1">
      <alignment horizontal="center" vertical="center" wrapText="1"/>
    </xf>
    <xf numFmtId="176" fontId="22" fillId="0" borderId="1" xfId="0" applyNumberFormat="1" applyFont="1" applyBorder="1" applyAlignment="1">
      <alignment horizontal="center" vertical="center" wrapText="1"/>
    </xf>
    <xf numFmtId="181" fontId="22" fillId="0" borderId="1" xfId="2" applyNumberFormat="1" applyFont="1" applyBorder="1" applyAlignment="1">
      <alignment horizontal="center" vertical="center" wrapText="1"/>
    </xf>
    <xf numFmtId="0" fontId="5" fillId="3" borderId="1" xfId="0" applyFont="1" applyFill="1" applyBorder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78" fontId="5" fillId="0" borderId="0" xfId="0" applyNumberFormat="1" applyFont="1" applyFill="1"/>
    <xf numFmtId="180" fontId="15" fillId="0" borderId="0" xfId="0" applyNumberFormat="1" applyFont="1" applyAlignment="1">
      <alignment vertical="center" wrapText="1"/>
    </xf>
    <xf numFmtId="180" fontId="15" fillId="3" borderId="1" xfId="0" applyNumberFormat="1" applyFont="1" applyFill="1" applyBorder="1" applyAlignment="1">
      <alignment vertical="center" wrapText="1"/>
    </xf>
    <xf numFmtId="180" fontId="15" fillId="0" borderId="1" xfId="0" applyNumberFormat="1" applyFont="1" applyBorder="1" applyAlignment="1">
      <alignment vertical="center" wrapText="1"/>
    </xf>
    <xf numFmtId="180" fontId="15" fillId="2" borderId="1" xfId="0" applyNumberFormat="1" applyFont="1" applyFill="1" applyBorder="1" applyAlignment="1">
      <alignment vertical="center" wrapText="1"/>
    </xf>
    <xf numFmtId="180" fontId="26" fillId="3" borderId="1" xfId="0" applyNumberFormat="1" applyFont="1" applyFill="1" applyBorder="1" applyAlignment="1">
      <alignment vertical="center" wrapText="1"/>
    </xf>
    <xf numFmtId="180" fontId="23" fillId="0" borderId="1" xfId="0" applyNumberFormat="1" applyFont="1" applyBorder="1" applyAlignment="1">
      <alignment vertical="center" wrapText="1"/>
    </xf>
    <xf numFmtId="180" fontId="15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80" fontId="5" fillId="3" borderId="1" xfId="0" applyNumberFormat="1" applyFont="1" applyFill="1" applyBorder="1" applyAlignment="1">
      <alignment horizontal="center" vertical="center"/>
    </xf>
    <xf numFmtId="176" fontId="16" fillId="3" borderId="1" xfId="0" applyNumberFormat="1" applyFont="1" applyFill="1" applyBorder="1" applyAlignment="1">
      <alignment horizontal="center" vertical="center"/>
    </xf>
    <xf numFmtId="176" fontId="15" fillId="3" borderId="1" xfId="0" applyNumberFormat="1" applyFont="1" applyFill="1" applyBorder="1" applyAlignment="1">
      <alignment horizontal="center" vertical="center"/>
    </xf>
    <xf numFmtId="180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/>
    </xf>
    <xf numFmtId="0" fontId="15" fillId="3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80" fontId="15" fillId="0" borderId="1" xfId="0" applyNumberFormat="1" applyFont="1" applyBorder="1" applyAlignment="1">
      <alignment horizontal="center" vertical="center" wrapText="1"/>
    </xf>
    <xf numFmtId="181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0" fontId="16" fillId="0" borderId="1" xfId="0" applyNumberFormat="1" applyFont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19" fillId="3" borderId="6" xfId="1" applyFont="1" applyFill="1" applyBorder="1" applyAlignment="1">
      <alignment horizontal="center" vertical="center" wrapText="1"/>
    </xf>
    <xf numFmtId="0" fontId="19" fillId="3" borderId="7" xfId="1" applyFont="1" applyFill="1" applyBorder="1" applyAlignment="1">
      <alignment horizontal="center" vertical="center" wrapText="1"/>
    </xf>
    <xf numFmtId="0" fontId="19" fillId="3" borderId="3" xfId="1" applyFont="1" applyFill="1" applyBorder="1" applyAlignment="1">
      <alignment horizontal="center" vertical="center" wrapText="1"/>
    </xf>
    <xf numFmtId="17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0" fontId="15" fillId="0" borderId="2" xfId="0" applyNumberFormat="1" applyFont="1" applyBorder="1" applyAlignment="1">
      <alignment horizontal="center" vertical="center"/>
    </xf>
    <xf numFmtId="10" fontId="15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0" fontId="15" fillId="0" borderId="1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0" fontId="15" fillId="0" borderId="1" xfId="0" applyNumberFormat="1" applyFont="1" applyBorder="1" applyAlignment="1">
      <alignment horizontal="center" vertical="center" wrapText="1"/>
    </xf>
    <xf numFmtId="181" fontId="15" fillId="0" borderId="1" xfId="2" applyNumberFormat="1" applyFont="1" applyBorder="1" applyAlignment="1">
      <alignment horizontal="center" vertical="center" wrapText="1"/>
    </xf>
    <xf numFmtId="1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</cellXfs>
  <cellStyles count="34">
    <cellStyle name="常规" xfId="0" builtinId="0"/>
    <cellStyle name="常规 10" xfId="15"/>
    <cellStyle name="常规 11" xfId="16"/>
    <cellStyle name="常规 12" xfId="17"/>
    <cellStyle name="常规 13" xfId="18"/>
    <cellStyle name="常规 14" xfId="19"/>
    <cellStyle name="常规 15" xfId="20"/>
    <cellStyle name="常规 16" xfId="21"/>
    <cellStyle name="常规 17" xfId="22"/>
    <cellStyle name="常规 18" xfId="23"/>
    <cellStyle name="常规 19" xfId="24"/>
    <cellStyle name="常规 2" xfId="1"/>
    <cellStyle name="常规 2 2" xfId="4"/>
    <cellStyle name="常规 2 3" xfId="5"/>
    <cellStyle name="常规 2 4" xfId="2"/>
    <cellStyle name="常规 2 4 2" xfId="9"/>
    <cellStyle name="常规 2 5" xfId="3"/>
    <cellStyle name="常规 2 5 2" xfId="10"/>
    <cellStyle name="常规 20" xfId="25"/>
    <cellStyle name="常规 21" xfId="26"/>
    <cellStyle name="常规 22" xfId="27"/>
    <cellStyle name="常规 23" xfId="28"/>
    <cellStyle name="常规 24" xfId="29"/>
    <cellStyle name="常规 25" xfId="30"/>
    <cellStyle name="常规 26" xfId="31"/>
    <cellStyle name="常规 27" xfId="32"/>
    <cellStyle name="常规 28" xfId="33"/>
    <cellStyle name="常规 3" xfId="6"/>
    <cellStyle name="常规 4" xfId="7"/>
    <cellStyle name="常规 5" xfId="8"/>
    <cellStyle name="常规 5 2" xfId="11"/>
    <cellStyle name="常规 7" xfId="12"/>
    <cellStyle name="常规 8" xfId="13"/>
    <cellStyle name="常规 9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1"/>
  <sheetViews>
    <sheetView zoomScaleNormal="100" workbookViewId="0">
      <pane xSplit="14" ySplit="4" topLeftCell="O17" activePane="bottomRight" state="frozen"/>
      <selection pane="topRight" activeCell="O1" sqref="O1"/>
      <selection pane="bottomLeft" activeCell="A5" sqref="A5"/>
      <selection pane="bottomRight" activeCell="B16" sqref="B16:N18"/>
    </sheetView>
  </sheetViews>
  <sheetFormatPr defaultColWidth="9" defaultRowHeight="13.8"/>
  <cols>
    <col min="1" max="1" width="4.8984375" style="1" customWidth="1"/>
    <col min="2" max="2" width="8" style="1" customWidth="1"/>
    <col min="3" max="3" width="18.69921875" style="1" customWidth="1"/>
    <col min="4" max="4" width="27.796875" style="6" customWidth="1"/>
    <col min="5" max="5" width="18.796875" style="5" customWidth="1"/>
    <col min="6" max="6" width="9.796875" style="1" customWidth="1"/>
    <col min="7" max="7" width="9.3984375" style="1" customWidth="1"/>
    <col min="8" max="8" width="9.19921875" style="2" customWidth="1"/>
    <col min="9" max="9" width="7.5" style="4" customWidth="1"/>
    <col min="10" max="10" width="8.8984375" style="20" hidden="1" customWidth="1"/>
    <col min="11" max="11" width="8.8984375" style="68" customWidth="1"/>
    <col min="12" max="12" width="9" style="84" hidden="1" customWidth="1"/>
    <col min="13" max="13" width="10.19921875" style="90" hidden="1" customWidth="1"/>
    <col min="14" max="14" width="10" style="91" customWidth="1"/>
    <col min="15" max="15" width="10.296875" style="1" hidden="1" customWidth="1"/>
    <col min="16" max="16" width="13.296875" style="1" hidden="1" customWidth="1"/>
    <col min="17" max="16384" width="9" style="1"/>
  </cols>
  <sheetData>
    <row r="1" spans="1:16" ht="76.8" customHeight="1">
      <c r="A1" s="108" t="s">
        <v>158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</row>
    <row r="2" spans="1:16" ht="18" customHeight="1">
      <c r="A2" s="112" t="s">
        <v>0</v>
      </c>
      <c r="B2" s="112" t="s">
        <v>1</v>
      </c>
      <c r="C2" s="113" t="s">
        <v>2</v>
      </c>
      <c r="D2" s="115" t="s">
        <v>3</v>
      </c>
      <c r="E2" s="112" t="s">
        <v>4</v>
      </c>
      <c r="F2" s="112" t="s">
        <v>147</v>
      </c>
      <c r="G2" s="112" t="s">
        <v>146</v>
      </c>
      <c r="H2" s="117" t="s">
        <v>154</v>
      </c>
      <c r="I2" s="116" t="s">
        <v>5</v>
      </c>
      <c r="J2" s="119" t="s">
        <v>139</v>
      </c>
      <c r="K2" s="111" t="s">
        <v>149</v>
      </c>
      <c r="L2" s="110" t="s">
        <v>115</v>
      </c>
      <c r="M2" s="110"/>
      <c r="N2" s="106" t="s">
        <v>157</v>
      </c>
    </row>
    <row r="3" spans="1:16" ht="25.8" customHeight="1">
      <c r="A3" s="112"/>
      <c r="B3" s="112"/>
      <c r="C3" s="114"/>
      <c r="D3" s="115"/>
      <c r="E3" s="112"/>
      <c r="F3" s="112"/>
      <c r="G3" s="112"/>
      <c r="H3" s="118"/>
      <c r="I3" s="116"/>
      <c r="J3" s="119"/>
      <c r="K3" s="111"/>
      <c r="L3" s="70" t="s">
        <v>116</v>
      </c>
      <c r="M3" s="70" t="s">
        <v>117</v>
      </c>
      <c r="N3" s="107"/>
      <c r="O3" s="91">
        <f>1234.8/O4</f>
        <v>0.15918463638789587</v>
      </c>
    </row>
    <row r="4" spans="1:16" s="3" customFormat="1" ht="33.6" customHeight="1">
      <c r="A4" s="109" t="s">
        <v>6</v>
      </c>
      <c r="B4" s="109"/>
      <c r="C4" s="109"/>
      <c r="D4" s="109"/>
      <c r="E4" s="109"/>
      <c r="F4" s="46">
        <f>F9+F13+F19+F21</f>
        <v>5493.7453999999998</v>
      </c>
      <c r="G4" s="46">
        <f t="shared" ref="G4:H4" si="0">G9+G13+G19+G21</f>
        <v>4933.97</v>
      </c>
      <c r="H4" s="46">
        <f t="shared" si="0"/>
        <v>559.77539999999988</v>
      </c>
      <c r="I4" s="37">
        <f>(F4-G4)/F4</f>
        <v>0.10189321842253549</v>
      </c>
      <c r="J4" s="47">
        <f>J9+J13+J19+J21</f>
        <v>0</v>
      </c>
      <c r="K4" s="65">
        <f>K9+K13+K19+K21</f>
        <v>647</v>
      </c>
      <c r="L4" s="61">
        <f>L9+L13+L19+L21</f>
        <v>336</v>
      </c>
      <c r="M4" s="61">
        <f>M9+M13+M19+M21</f>
        <v>311</v>
      </c>
      <c r="N4" s="59"/>
      <c r="O4" s="58">
        <f>2629+2048.29+3079.74</f>
        <v>7757.03</v>
      </c>
      <c r="P4" s="3">
        <f>823.2/8196.97</f>
        <v>0.10042735303410896</v>
      </c>
    </row>
    <row r="5" spans="1:16" s="3" customFormat="1" ht="27.6" customHeight="1">
      <c r="A5" s="23">
        <v>1</v>
      </c>
      <c r="B5" s="14" t="s">
        <v>35</v>
      </c>
      <c r="C5" s="14" t="s">
        <v>33</v>
      </c>
      <c r="D5" s="24" t="s">
        <v>7</v>
      </c>
      <c r="E5" s="11" t="s">
        <v>8</v>
      </c>
      <c r="F5" s="11">
        <v>181.51</v>
      </c>
      <c r="G5" s="25">
        <v>166.41</v>
      </c>
      <c r="H5" s="22">
        <f>F5-G5</f>
        <v>15.099999999999994</v>
      </c>
      <c r="I5" s="17">
        <f>(F5-G5)/F5</f>
        <v>8.3191008759847918E-2</v>
      </c>
      <c r="J5" s="25">
        <v>16.712115818406101</v>
      </c>
      <c r="K5" s="66">
        <v>16</v>
      </c>
      <c r="L5" s="70">
        <v>16</v>
      </c>
      <c r="M5" s="70"/>
      <c r="N5" s="92"/>
    </row>
    <row r="6" spans="1:16" s="3" customFormat="1" ht="35.4" customHeight="1">
      <c r="A6" s="23">
        <v>2</v>
      </c>
      <c r="B6" s="14" t="s">
        <v>35</v>
      </c>
      <c r="C6" s="14" t="s">
        <v>33</v>
      </c>
      <c r="D6" s="24" t="s">
        <v>9</v>
      </c>
      <c r="E6" s="11" t="s">
        <v>10</v>
      </c>
      <c r="F6" s="11">
        <v>184.7</v>
      </c>
      <c r="G6" s="25">
        <v>160.12</v>
      </c>
      <c r="H6" s="22">
        <f>F6-G6</f>
        <v>24.579999999999984</v>
      </c>
      <c r="I6" s="17">
        <f t="shared" ref="I6:I20" si="1">(F6-G6)/F6</f>
        <v>0.1330806713589604</v>
      </c>
      <c r="J6" s="25">
        <v>16.080427767821529</v>
      </c>
      <c r="K6" s="66">
        <v>16</v>
      </c>
      <c r="L6" s="70">
        <v>16</v>
      </c>
      <c r="M6" s="70"/>
      <c r="N6" s="92"/>
    </row>
    <row r="7" spans="1:16" s="3" customFormat="1" ht="35.4" customHeight="1">
      <c r="A7" s="23">
        <v>3</v>
      </c>
      <c r="B7" s="99" t="s">
        <v>35</v>
      </c>
      <c r="C7" s="99" t="s">
        <v>33</v>
      </c>
      <c r="D7" s="100" t="s">
        <v>25</v>
      </c>
      <c r="E7" s="99" t="s">
        <v>26</v>
      </c>
      <c r="F7" s="99">
        <v>1223.31</v>
      </c>
      <c r="G7" s="27">
        <v>1117.77</v>
      </c>
      <c r="H7" s="22">
        <f>F7-G7</f>
        <v>105.53999999999996</v>
      </c>
      <c r="I7" s="147">
        <f>(F7-G7)/F7</f>
        <v>8.6274125119552666E-2</v>
      </c>
      <c r="J7" s="27">
        <v>112.25468240093598</v>
      </c>
      <c r="K7" s="148">
        <v>112</v>
      </c>
      <c r="L7" s="98">
        <v>112</v>
      </c>
      <c r="M7" s="98"/>
      <c r="N7" s="102"/>
    </row>
    <row r="8" spans="1:16" s="3" customFormat="1" ht="35.4" customHeight="1">
      <c r="A8" s="23">
        <v>4</v>
      </c>
      <c r="B8" s="99" t="s">
        <v>35</v>
      </c>
      <c r="C8" s="99" t="s">
        <v>33</v>
      </c>
      <c r="D8" s="100" t="s">
        <v>27</v>
      </c>
      <c r="E8" s="99" t="s">
        <v>28</v>
      </c>
      <c r="F8" s="99">
        <v>170.76</v>
      </c>
      <c r="G8" s="27">
        <v>163.47</v>
      </c>
      <c r="H8" s="22">
        <f>F8-G8</f>
        <v>7.289999999999992</v>
      </c>
      <c r="I8" s="147">
        <f>(F8-G8)/F8</f>
        <v>4.2691496837666855E-2</v>
      </c>
      <c r="J8" s="27">
        <f>G8*O3</f>
        <v>26.021912510329336</v>
      </c>
      <c r="K8" s="148">
        <v>26</v>
      </c>
      <c r="L8" s="98">
        <v>26</v>
      </c>
      <c r="M8" s="98"/>
      <c r="N8" s="101" t="s">
        <v>156</v>
      </c>
    </row>
    <row r="9" spans="1:16" s="3" customFormat="1" ht="35.4" customHeight="1">
      <c r="A9" s="120" t="s">
        <v>99</v>
      </c>
      <c r="B9" s="121"/>
      <c r="C9" s="121"/>
      <c r="D9" s="121"/>
      <c r="E9" s="122"/>
      <c r="F9" s="45">
        <f>SUM(F5:F8)</f>
        <v>1760.28</v>
      </c>
      <c r="G9" s="45">
        <f t="shared" ref="G9" si="2">SUM(G5:G8)</f>
        <v>1607.77</v>
      </c>
      <c r="H9" s="46">
        <f>SUM(H5:H8)</f>
        <v>152.50999999999993</v>
      </c>
      <c r="I9" s="37">
        <f>H9/F9</f>
        <v>8.6639625514122715E-2</v>
      </c>
      <c r="J9" s="55"/>
      <c r="K9" s="67">
        <f>SUM(K5:K8)</f>
        <v>170</v>
      </c>
      <c r="L9" s="61">
        <f>SUM(L5:L8)</f>
        <v>170</v>
      </c>
      <c r="M9" s="61"/>
      <c r="N9" s="92"/>
    </row>
    <row r="10" spans="1:16" s="3" customFormat="1" ht="35.4" customHeight="1">
      <c r="A10" s="23">
        <v>5</v>
      </c>
      <c r="B10" s="72" t="s">
        <v>37</v>
      </c>
      <c r="C10" s="72" t="s">
        <v>33</v>
      </c>
      <c r="D10" s="75" t="s">
        <v>32</v>
      </c>
      <c r="E10" s="72" t="s">
        <v>29</v>
      </c>
      <c r="F10" s="72">
        <v>567.45000000000005</v>
      </c>
      <c r="G10" s="76">
        <v>485.55</v>
      </c>
      <c r="H10" s="77">
        <f>F10-G10</f>
        <v>81.900000000000034</v>
      </c>
      <c r="I10" s="73">
        <f t="shared" ref="I10:I14" si="3">(F10-G10)/F10</f>
        <v>0.14432989690721654</v>
      </c>
      <c r="J10" s="76">
        <f>G10*O3</f>
        <v>77.292100198142847</v>
      </c>
      <c r="K10" s="78">
        <v>77</v>
      </c>
      <c r="L10" s="74">
        <v>77</v>
      </c>
      <c r="M10" s="74"/>
      <c r="N10" s="93" t="s">
        <v>156</v>
      </c>
    </row>
    <row r="11" spans="1:16" s="3" customFormat="1" ht="35.4" customHeight="1">
      <c r="A11" s="23">
        <v>6</v>
      </c>
      <c r="B11" s="14" t="s">
        <v>37</v>
      </c>
      <c r="C11" s="14" t="s">
        <v>33</v>
      </c>
      <c r="D11" s="24" t="s">
        <v>21</v>
      </c>
      <c r="E11" s="11" t="s">
        <v>22</v>
      </c>
      <c r="F11" s="28">
        <v>176.24</v>
      </c>
      <c r="G11" s="27">
        <v>174.47</v>
      </c>
      <c r="H11" s="22">
        <f>F11-G11</f>
        <v>1.7700000000000102</v>
      </c>
      <c r="I11" s="17">
        <f>(F11-G11)/F11</f>
        <v>1.0043123014071778E-2</v>
      </c>
      <c r="J11" s="27">
        <f>G11*P4</f>
        <v>17.521560283860989</v>
      </c>
      <c r="K11" s="66">
        <v>17</v>
      </c>
      <c r="L11" s="70">
        <v>17</v>
      </c>
      <c r="M11" s="70"/>
      <c r="N11" s="92"/>
    </row>
    <row r="12" spans="1:16" s="3" customFormat="1" ht="35.4" customHeight="1">
      <c r="A12" s="23">
        <v>7</v>
      </c>
      <c r="B12" s="99" t="s">
        <v>37</v>
      </c>
      <c r="C12" s="99" t="s">
        <v>33</v>
      </c>
      <c r="D12" s="100" t="s">
        <v>23</v>
      </c>
      <c r="E12" s="99" t="s">
        <v>24</v>
      </c>
      <c r="F12" s="103">
        <v>1248.9749999999999</v>
      </c>
      <c r="G12" s="27">
        <v>1164.26</v>
      </c>
      <c r="H12" s="22">
        <f>F12-G12</f>
        <v>84.714999999999918</v>
      </c>
      <c r="I12" s="147">
        <f>(F12-G12)/F12</f>
        <v>6.7827618647290713E-2</v>
      </c>
      <c r="J12" s="27">
        <f>G12*O3</f>
        <v>185.33230476097165</v>
      </c>
      <c r="K12" s="148">
        <v>185</v>
      </c>
      <c r="L12" s="98">
        <v>72</v>
      </c>
      <c r="M12" s="98">
        <v>113</v>
      </c>
      <c r="N12" s="101" t="s">
        <v>156</v>
      </c>
    </row>
    <row r="13" spans="1:16" s="3" customFormat="1" ht="35.4" customHeight="1">
      <c r="A13" s="120" t="s">
        <v>98</v>
      </c>
      <c r="B13" s="121"/>
      <c r="C13" s="121"/>
      <c r="D13" s="121"/>
      <c r="E13" s="122"/>
      <c r="F13" s="48">
        <f>SUM(F10:F12)</f>
        <v>1992.665</v>
      </c>
      <c r="G13" s="48">
        <f t="shared" ref="G13" si="4">SUM(G10:G12)</f>
        <v>1824.28</v>
      </c>
      <c r="H13" s="96">
        <f>SUM(H10:H12)</f>
        <v>168.38499999999996</v>
      </c>
      <c r="I13" s="37">
        <f>H13/F13</f>
        <v>8.4502412598203902E-2</v>
      </c>
      <c r="J13" s="48"/>
      <c r="K13" s="67">
        <f>SUM(K10:K12)</f>
        <v>279</v>
      </c>
      <c r="L13" s="61">
        <f>SUM(L10:L12)</f>
        <v>166</v>
      </c>
      <c r="M13" s="61">
        <f>SUM(M10:M12)</f>
        <v>113</v>
      </c>
      <c r="N13" s="92"/>
    </row>
    <row r="14" spans="1:16" s="3" customFormat="1" ht="35.4" customHeight="1">
      <c r="A14" s="23">
        <v>8</v>
      </c>
      <c r="B14" s="26" t="s">
        <v>39</v>
      </c>
      <c r="C14" s="26" t="s">
        <v>33</v>
      </c>
      <c r="D14" s="26" t="s">
        <v>30</v>
      </c>
      <c r="E14" s="26" t="s">
        <v>31</v>
      </c>
      <c r="F14" s="26">
        <v>294.66000000000003</v>
      </c>
      <c r="G14" s="29">
        <v>257.33999999999997</v>
      </c>
      <c r="H14" s="30">
        <f>F14-G14</f>
        <v>37.32000000000005</v>
      </c>
      <c r="I14" s="31">
        <f t="shared" si="3"/>
        <v>0.12665444919568333</v>
      </c>
      <c r="J14" s="29">
        <f>G14*P4</f>
        <v>25.843975029797598</v>
      </c>
      <c r="K14" s="66">
        <v>26</v>
      </c>
      <c r="L14" s="86"/>
      <c r="M14" s="66">
        <v>26</v>
      </c>
      <c r="N14" s="92"/>
    </row>
    <row r="15" spans="1:16" s="7" customFormat="1" ht="28.2" customHeight="1">
      <c r="A15" s="23">
        <v>9</v>
      </c>
      <c r="B15" s="26" t="s">
        <v>39</v>
      </c>
      <c r="C15" s="26" t="s">
        <v>33</v>
      </c>
      <c r="D15" s="26" t="s">
        <v>11</v>
      </c>
      <c r="E15" s="26" t="s">
        <v>12</v>
      </c>
      <c r="F15" s="32">
        <v>284</v>
      </c>
      <c r="G15" s="33">
        <v>245.22</v>
      </c>
      <c r="H15" s="30">
        <f>F15-G15</f>
        <v>38.78</v>
      </c>
      <c r="I15" s="31">
        <f t="shared" si="1"/>
        <v>0.13654929577464789</v>
      </c>
      <c r="J15" s="33">
        <f>G15*P4</f>
        <v>24.626795511024199</v>
      </c>
      <c r="K15" s="66">
        <v>25</v>
      </c>
      <c r="L15" s="87"/>
      <c r="M15" s="66">
        <v>25</v>
      </c>
      <c r="N15" s="92"/>
    </row>
    <row r="16" spans="1:16" s="3" customFormat="1" ht="25.05" customHeight="1">
      <c r="A16" s="23">
        <v>10</v>
      </c>
      <c r="B16" s="100" t="s">
        <v>39</v>
      </c>
      <c r="C16" s="99" t="s">
        <v>33</v>
      </c>
      <c r="D16" s="100" t="s">
        <v>13</v>
      </c>
      <c r="E16" s="99" t="s">
        <v>14</v>
      </c>
      <c r="F16" s="103">
        <v>229.83</v>
      </c>
      <c r="G16" s="27">
        <v>205.8</v>
      </c>
      <c r="H16" s="22">
        <f>F16-G16</f>
        <v>24.03</v>
      </c>
      <c r="I16" s="147">
        <f t="shared" si="1"/>
        <v>0.10455554105208198</v>
      </c>
      <c r="J16" s="27">
        <f>G16*O3</f>
        <v>32.760198168628975</v>
      </c>
      <c r="K16" s="148">
        <v>33</v>
      </c>
      <c r="L16" s="86"/>
      <c r="M16" s="148">
        <v>33</v>
      </c>
      <c r="N16" s="101" t="s">
        <v>156</v>
      </c>
    </row>
    <row r="17" spans="1:14" s="3" customFormat="1" ht="25.05" customHeight="1">
      <c r="A17" s="23">
        <v>11</v>
      </c>
      <c r="B17" s="100" t="s">
        <v>39</v>
      </c>
      <c r="C17" s="99" t="s">
        <v>33</v>
      </c>
      <c r="D17" s="100" t="s">
        <v>15</v>
      </c>
      <c r="E17" s="99" t="s">
        <v>16</v>
      </c>
      <c r="F17" s="103">
        <v>319.95</v>
      </c>
      <c r="G17" s="27">
        <v>298.45</v>
      </c>
      <c r="H17" s="22">
        <f>F17-G17</f>
        <v>21.5</v>
      </c>
      <c r="I17" s="147">
        <f t="shared" si="1"/>
        <v>6.719799968745116E-2</v>
      </c>
      <c r="J17" s="27">
        <f>G17*O3</f>
        <v>47.508654729967525</v>
      </c>
      <c r="K17" s="148">
        <v>47</v>
      </c>
      <c r="L17" s="86"/>
      <c r="M17" s="148">
        <v>47</v>
      </c>
      <c r="N17" s="101" t="s">
        <v>156</v>
      </c>
    </row>
    <row r="18" spans="1:14" s="8" customFormat="1" ht="31.2" customHeight="1">
      <c r="A18" s="34">
        <v>12</v>
      </c>
      <c r="B18" s="100" t="s">
        <v>39</v>
      </c>
      <c r="C18" s="99" t="s">
        <v>33</v>
      </c>
      <c r="D18" s="100" t="s">
        <v>17</v>
      </c>
      <c r="E18" s="99" t="s">
        <v>18</v>
      </c>
      <c r="F18" s="103">
        <v>415.55</v>
      </c>
      <c r="G18" s="27">
        <v>311.47000000000003</v>
      </c>
      <c r="H18" s="22">
        <f>F18-G18</f>
        <v>104.07999999999998</v>
      </c>
      <c r="I18" s="149">
        <f t="shared" si="1"/>
        <v>0.25046324148718563</v>
      </c>
      <c r="J18" s="27">
        <f>G18*O3</f>
        <v>49.58123869573793</v>
      </c>
      <c r="K18" s="148">
        <v>49</v>
      </c>
      <c r="L18" s="86"/>
      <c r="M18" s="148">
        <v>49</v>
      </c>
      <c r="N18" s="101" t="s">
        <v>156</v>
      </c>
    </row>
    <row r="19" spans="1:14" s="8" customFormat="1" ht="31.2" customHeight="1">
      <c r="A19" s="105" t="s">
        <v>97</v>
      </c>
      <c r="B19" s="105"/>
      <c r="C19" s="105"/>
      <c r="D19" s="105"/>
      <c r="E19" s="105"/>
      <c r="F19" s="44">
        <f>SUM(F14:F18)</f>
        <v>1543.99</v>
      </c>
      <c r="G19" s="44">
        <f t="shared" ref="G19" si="5">SUM(G14:G18)</f>
        <v>1318.28</v>
      </c>
      <c r="H19" s="97">
        <f>SUM(H14:H18)</f>
        <v>225.71000000000004</v>
      </c>
      <c r="I19" s="49">
        <f>H19/F19</f>
        <v>0.14618617996230548</v>
      </c>
      <c r="J19" s="56"/>
      <c r="K19" s="67">
        <f>SUM(K14:K18)</f>
        <v>180</v>
      </c>
      <c r="L19" s="88"/>
      <c r="M19" s="61">
        <f>SUM(M14:M18)</f>
        <v>180</v>
      </c>
      <c r="N19" s="92"/>
    </row>
    <row r="20" spans="1:14" s="3" customFormat="1" ht="35.4" customHeight="1">
      <c r="A20" s="23">
        <v>13</v>
      </c>
      <c r="B20" s="14" t="s">
        <v>40</v>
      </c>
      <c r="C20" s="14" t="s">
        <v>33</v>
      </c>
      <c r="D20" s="24" t="s">
        <v>19</v>
      </c>
      <c r="E20" s="11" t="s">
        <v>20</v>
      </c>
      <c r="F20" s="28">
        <v>196.81039999999999</v>
      </c>
      <c r="G20" s="25">
        <v>183.64</v>
      </c>
      <c r="H20" s="22">
        <f>F20-G20</f>
        <v>13.170400000000001</v>
      </c>
      <c r="I20" s="17">
        <f t="shared" si="1"/>
        <v>6.6919227845682966E-2</v>
      </c>
      <c r="J20" s="25">
        <f>G20*P4</f>
        <v>18.442479111183768</v>
      </c>
      <c r="K20" s="66">
        <v>18</v>
      </c>
      <c r="L20" s="89"/>
      <c r="M20" s="70">
        <v>18</v>
      </c>
      <c r="N20" s="92"/>
    </row>
    <row r="21" spans="1:14" ht="37.799999999999997" customHeight="1">
      <c r="A21" s="109" t="s">
        <v>100</v>
      </c>
      <c r="B21" s="109"/>
      <c r="C21" s="109"/>
      <c r="D21" s="109"/>
      <c r="E21" s="109"/>
      <c r="F21" s="45">
        <f>SUM(F20)</f>
        <v>196.81039999999999</v>
      </c>
      <c r="G21" s="45">
        <f t="shared" ref="G21" si="6">SUM(G20)</f>
        <v>183.64</v>
      </c>
      <c r="H21" s="46">
        <f>SUM(H20)</f>
        <v>13.170400000000001</v>
      </c>
      <c r="I21" s="37">
        <f>H21/F21</f>
        <v>6.6919227845682966E-2</v>
      </c>
      <c r="J21" s="55"/>
      <c r="K21" s="67">
        <f>SUM(K20)</f>
        <v>18</v>
      </c>
      <c r="L21" s="85"/>
      <c r="M21" s="61">
        <f>SUM(M20)</f>
        <v>18</v>
      </c>
      <c r="N21" s="92"/>
    </row>
  </sheetData>
  <autoFilter ref="A3:P21"/>
  <mergeCells count="19">
    <mergeCell ref="J2:J3"/>
    <mergeCell ref="A9:E9"/>
    <mergeCell ref="A13:E13"/>
    <mergeCell ref="A19:E19"/>
    <mergeCell ref="N2:N3"/>
    <mergeCell ref="A1:N1"/>
    <mergeCell ref="A21:E21"/>
    <mergeCell ref="L2:M2"/>
    <mergeCell ref="K2:K3"/>
    <mergeCell ref="A4:E4"/>
    <mergeCell ref="A2:A3"/>
    <mergeCell ref="B2:B3"/>
    <mergeCell ref="C2:C3"/>
    <mergeCell ref="D2:D3"/>
    <mergeCell ref="E2:E3"/>
    <mergeCell ref="F2:F3"/>
    <mergeCell ref="G2:G3"/>
    <mergeCell ref="I2:I3"/>
    <mergeCell ref="H2:H3"/>
  </mergeCells>
  <phoneticPr fontId="3" type="noConversion"/>
  <dataValidations count="2">
    <dataValidation type="list" allowBlank="1" showInputMessage="1" showErrorMessage="1" sqref="C5:C8 C20 C14:C18 C10:C12">
      <formula1>#REF!</formula1>
    </dataValidation>
    <dataValidation type="list" allowBlank="1" showInputMessage="1" showErrorMessage="1" sqref="C2">
      <formula1>"绿色高效种养业发展"</formula1>
    </dataValidation>
  </dataValidations>
  <printOptions horizontalCentered="1"/>
  <pageMargins left="0.27559055118110237" right="0.15748031496062992" top="0.31" bottom="0.15748031496062992" header="0.31496062992125984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0"/>
  <sheetViews>
    <sheetView topLeftCell="A4" workbookViewId="0">
      <selection activeCell="B16" sqref="B16:M19"/>
    </sheetView>
  </sheetViews>
  <sheetFormatPr defaultColWidth="8.09765625" defaultRowHeight="13.8"/>
  <cols>
    <col min="1" max="1" width="3.09765625" style="9" customWidth="1"/>
    <col min="2" max="2" width="7.3984375" style="9" customWidth="1"/>
    <col min="3" max="3" width="19.69921875" style="9" customWidth="1"/>
    <col min="4" max="4" width="19.19921875" style="9" customWidth="1"/>
    <col min="5" max="5" width="17.3984375" style="35" customWidth="1"/>
    <col min="6" max="6" width="9.3984375" style="9" customWidth="1"/>
    <col min="7" max="7" width="10.69921875" style="5" customWidth="1"/>
    <col min="8" max="8" width="10.796875" style="5" customWidth="1"/>
    <col min="9" max="9" width="8.69921875" style="9" customWidth="1"/>
    <col min="10" max="10" width="9.5" style="9" hidden="1" customWidth="1"/>
    <col min="11" max="11" width="10.8984375" style="62" customWidth="1"/>
    <col min="12" max="12" width="8.296875" style="9" hidden="1" customWidth="1"/>
    <col min="13" max="13" width="8.09765625" style="9"/>
    <col min="14" max="14" width="8.09765625" style="9" hidden="1" customWidth="1"/>
    <col min="15" max="15" width="12.796875" style="9" hidden="1" customWidth="1"/>
    <col min="16" max="16" width="13.69921875" style="9" hidden="1" customWidth="1"/>
    <col min="17" max="16384" width="8.09765625" style="9"/>
  </cols>
  <sheetData>
    <row r="1" spans="1:16" ht="58.2" customHeight="1">
      <c r="A1" s="129" t="s">
        <v>148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6" s="10" customFormat="1" ht="21.9" customHeight="1">
      <c r="A2" s="127" t="s">
        <v>41</v>
      </c>
      <c r="B2" s="125" t="s">
        <v>42</v>
      </c>
      <c r="C2" s="125" t="s">
        <v>106</v>
      </c>
      <c r="D2" s="127" t="s">
        <v>43</v>
      </c>
      <c r="E2" s="128" t="s">
        <v>44</v>
      </c>
      <c r="F2" s="112" t="s">
        <v>147</v>
      </c>
      <c r="G2" s="112" t="s">
        <v>45</v>
      </c>
      <c r="H2" s="112" t="s">
        <v>153</v>
      </c>
      <c r="I2" s="124" t="s">
        <v>46</v>
      </c>
      <c r="J2" s="134" t="s">
        <v>140</v>
      </c>
      <c r="K2" s="123" t="s">
        <v>150</v>
      </c>
      <c r="L2" s="57" t="s">
        <v>115</v>
      </c>
      <c r="M2" s="124" t="s">
        <v>157</v>
      </c>
    </row>
    <row r="3" spans="1:16" s="10" customFormat="1" ht="21.9" customHeight="1">
      <c r="A3" s="127"/>
      <c r="B3" s="126"/>
      <c r="C3" s="126"/>
      <c r="D3" s="127"/>
      <c r="E3" s="128"/>
      <c r="F3" s="112"/>
      <c r="G3" s="112"/>
      <c r="H3" s="112"/>
      <c r="I3" s="124"/>
      <c r="J3" s="135"/>
      <c r="K3" s="123"/>
      <c r="L3" s="57" t="s">
        <v>116</v>
      </c>
      <c r="M3" s="124"/>
      <c r="O3" s="3">
        <v>0.12899590862773999</v>
      </c>
    </row>
    <row r="4" spans="1:16" s="10" customFormat="1" ht="21.9" customHeight="1">
      <c r="A4" s="130" t="s">
        <v>114</v>
      </c>
      <c r="B4" s="131"/>
      <c r="C4" s="131"/>
      <c r="D4" s="131"/>
      <c r="E4" s="132"/>
      <c r="F4" s="43">
        <f>F12+F15+F20</f>
        <v>4413.0428899999997</v>
      </c>
      <c r="G4" s="43">
        <f t="shared" ref="G4" si="0">G12+G15+G20</f>
        <v>3873.91</v>
      </c>
      <c r="H4" s="43">
        <f>H12+H15+H20</f>
        <v>539.13288999999986</v>
      </c>
      <c r="I4" s="40">
        <f>H4/F4</f>
        <v>0.12216806032447147</v>
      </c>
      <c r="J4" s="39">
        <f>J12+J15+J20</f>
        <v>0</v>
      </c>
      <c r="K4" s="61">
        <f>K12+K15+K20</f>
        <v>503</v>
      </c>
      <c r="L4" s="57"/>
      <c r="M4" s="69"/>
      <c r="N4" s="10">
        <v>0.15918463638789587</v>
      </c>
      <c r="P4" s="3">
        <f>823.2/8196.97</f>
        <v>0.10042735303410896</v>
      </c>
    </row>
    <row r="5" spans="1:16" s="10" customFormat="1" ht="24">
      <c r="A5" s="99">
        <v>1</v>
      </c>
      <c r="B5" s="99" t="s">
        <v>34</v>
      </c>
      <c r="C5" s="99" t="s">
        <v>160</v>
      </c>
      <c r="D5" s="99" t="s">
        <v>47</v>
      </c>
      <c r="E5" s="146" t="s">
        <v>48</v>
      </c>
      <c r="F5" s="99">
        <v>427</v>
      </c>
      <c r="G5" s="12">
        <v>383.47</v>
      </c>
      <c r="H5" s="12">
        <f t="shared" ref="H5:H19" si="1">F5-G5</f>
        <v>43.529999999999973</v>
      </c>
      <c r="I5" s="104">
        <f t="shared" ref="I5:I19" si="2">H5/F5</f>
        <v>0.10194379391100696</v>
      </c>
      <c r="J5" s="12">
        <f>G5*N4</f>
        <v>61.042532515666437</v>
      </c>
      <c r="K5" s="99">
        <v>61</v>
      </c>
      <c r="L5" s="99">
        <v>61</v>
      </c>
      <c r="M5" s="103" t="s">
        <v>161</v>
      </c>
      <c r="N5" s="3"/>
      <c r="O5" s="3"/>
    </row>
    <row r="6" spans="1:16" s="10" customFormat="1" ht="24">
      <c r="A6" s="99">
        <v>2</v>
      </c>
      <c r="B6" s="99" t="s">
        <v>34</v>
      </c>
      <c r="C6" s="99" t="s">
        <v>160</v>
      </c>
      <c r="D6" s="99" t="s">
        <v>49</v>
      </c>
      <c r="E6" s="146" t="s">
        <v>50</v>
      </c>
      <c r="F6" s="99">
        <v>217.76</v>
      </c>
      <c r="G6" s="12">
        <v>195.44</v>
      </c>
      <c r="H6" s="12">
        <f t="shared" si="1"/>
        <v>22.319999999999993</v>
      </c>
      <c r="I6" s="104">
        <f t="shared" si="2"/>
        <v>0.10249816311535632</v>
      </c>
      <c r="J6" s="12">
        <v>19.6275218769863</v>
      </c>
      <c r="K6" s="99">
        <v>19</v>
      </c>
      <c r="L6" s="99">
        <v>19</v>
      </c>
      <c r="M6" s="103"/>
      <c r="N6" s="3"/>
      <c r="O6" s="3"/>
    </row>
    <row r="7" spans="1:16" s="10" customFormat="1" ht="24">
      <c r="A7" s="99">
        <v>3</v>
      </c>
      <c r="B7" s="99" t="s">
        <v>34</v>
      </c>
      <c r="C7" s="99" t="s">
        <v>160</v>
      </c>
      <c r="D7" s="99" t="s">
        <v>51</v>
      </c>
      <c r="E7" s="146" t="s">
        <v>52</v>
      </c>
      <c r="F7" s="99">
        <v>313.38</v>
      </c>
      <c r="G7" s="12">
        <v>272.38</v>
      </c>
      <c r="H7" s="12">
        <f t="shared" si="1"/>
        <v>41</v>
      </c>
      <c r="I7" s="104">
        <f t="shared" si="2"/>
        <v>0.13083157827557598</v>
      </c>
      <c r="J7" s="12">
        <v>27.354402419430599</v>
      </c>
      <c r="K7" s="99">
        <v>27</v>
      </c>
      <c r="L7" s="99">
        <v>27</v>
      </c>
      <c r="M7" s="103"/>
      <c r="O7" s="3"/>
    </row>
    <row r="8" spans="1:16" s="10" customFormat="1" ht="24">
      <c r="A8" s="99">
        <v>4</v>
      </c>
      <c r="B8" s="99" t="s">
        <v>34</v>
      </c>
      <c r="C8" s="99" t="s">
        <v>160</v>
      </c>
      <c r="D8" s="99" t="s">
        <v>53</v>
      </c>
      <c r="E8" s="146" t="s">
        <v>54</v>
      </c>
      <c r="F8" s="99">
        <v>207</v>
      </c>
      <c r="G8" s="12">
        <v>178.98</v>
      </c>
      <c r="H8" s="12">
        <f t="shared" si="1"/>
        <v>28.02000000000001</v>
      </c>
      <c r="I8" s="104">
        <f t="shared" si="2"/>
        <v>0.13536231884057975</v>
      </c>
      <c r="J8" s="12">
        <v>17.974487646044821</v>
      </c>
      <c r="K8" s="99">
        <v>17</v>
      </c>
      <c r="L8" s="99">
        <v>17</v>
      </c>
      <c r="M8" s="103"/>
      <c r="O8" s="3"/>
    </row>
    <row r="9" spans="1:16" s="10" customFormat="1" ht="24">
      <c r="A9" s="99">
        <v>5</v>
      </c>
      <c r="B9" s="99" t="s">
        <v>34</v>
      </c>
      <c r="C9" s="99" t="s">
        <v>160</v>
      </c>
      <c r="D9" s="99" t="s">
        <v>55</v>
      </c>
      <c r="E9" s="146" t="s">
        <v>56</v>
      </c>
      <c r="F9" s="99">
        <v>551.4</v>
      </c>
      <c r="G9" s="12">
        <v>477.62</v>
      </c>
      <c r="H9" s="12">
        <f t="shared" si="1"/>
        <v>73.779999999999973</v>
      </c>
      <c r="I9" s="104">
        <f t="shared" si="2"/>
        <v>0.1338048603554588</v>
      </c>
      <c r="J9" s="12">
        <f>G9*N4</f>
        <v>76.029766031586831</v>
      </c>
      <c r="K9" s="99">
        <v>76</v>
      </c>
      <c r="L9" s="99">
        <v>76</v>
      </c>
      <c r="M9" s="103" t="s">
        <v>161</v>
      </c>
      <c r="O9" s="3"/>
    </row>
    <row r="10" spans="1:16" s="10" customFormat="1" ht="24">
      <c r="A10" s="99">
        <v>6</v>
      </c>
      <c r="B10" s="99" t="s">
        <v>34</v>
      </c>
      <c r="C10" s="99" t="s">
        <v>160</v>
      </c>
      <c r="D10" s="99" t="s">
        <v>57</v>
      </c>
      <c r="E10" s="146" t="s">
        <v>58</v>
      </c>
      <c r="F10" s="99">
        <v>307.7</v>
      </c>
      <c r="G10" s="12">
        <v>276.24</v>
      </c>
      <c r="H10" s="12">
        <f t="shared" si="1"/>
        <v>31.45999999999998</v>
      </c>
      <c r="I10" s="104">
        <f t="shared" si="2"/>
        <v>0.10224244393890146</v>
      </c>
      <c r="J10" s="12">
        <v>27.742052002142302</v>
      </c>
      <c r="K10" s="99">
        <v>27</v>
      </c>
      <c r="L10" s="99">
        <v>27</v>
      </c>
      <c r="M10" s="103"/>
      <c r="O10" s="3"/>
    </row>
    <row r="11" spans="1:16" s="10" customFormat="1" ht="24">
      <c r="A11" s="99">
        <v>7</v>
      </c>
      <c r="B11" s="99" t="s">
        <v>34</v>
      </c>
      <c r="C11" s="99" t="s">
        <v>160</v>
      </c>
      <c r="D11" s="99" t="s">
        <v>59</v>
      </c>
      <c r="E11" s="146" t="s">
        <v>60</v>
      </c>
      <c r="F11" s="99">
        <v>202.95</v>
      </c>
      <c r="G11" s="12">
        <v>179.64</v>
      </c>
      <c r="H11" s="12">
        <f t="shared" si="1"/>
        <v>23.310000000000002</v>
      </c>
      <c r="I11" s="104">
        <f t="shared" si="2"/>
        <v>0.1148558758314856</v>
      </c>
      <c r="J11" s="12">
        <v>18.040769699047299</v>
      </c>
      <c r="K11" s="99">
        <v>18</v>
      </c>
      <c r="L11" s="99">
        <v>18</v>
      </c>
      <c r="M11" s="103"/>
      <c r="O11" s="3"/>
    </row>
    <row r="12" spans="1:16" s="10" customFormat="1" ht="25.8" customHeight="1">
      <c r="A12" s="130" t="s">
        <v>104</v>
      </c>
      <c r="B12" s="131"/>
      <c r="C12" s="131"/>
      <c r="D12" s="131"/>
      <c r="E12" s="132"/>
      <c r="F12" s="41">
        <f>SUM(F5:F11)</f>
        <v>2227.19</v>
      </c>
      <c r="G12" s="41">
        <f t="shared" ref="G12" si="3">SUM(G5:G11)</f>
        <v>1963.77</v>
      </c>
      <c r="H12" s="42">
        <f>SUM(H5:H11)</f>
        <v>263.41999999999996</v>
      </c>
      <c r="I12" s="40">
        <f>H12/F12</f>
        <v>0.11827459713809776</v>
      </c>
      <c r="J12" s="41"/>
      <c r="K12" s="55">
        <f>SUM(K5:K11)</f>
        <v>245</v>
      </c>
      <c r="L12" s="57"/>
      <c r="M12" s="69"/>
      <c r="O12" s="3"/>
    </row>
    <row r="13" spans="1:16" s="10" customFormat="1" ht="24">
      <c r="A13" s="11">
        <v>8</v>
      </c>
      <c r="B13" s="99" t="s">
        <v>36</v>
      </c>
      <c r="C13" s="99" t="s">
        <v>162</v>
      </c>
      <c r="D13" s="99" t="s">
        <v>61</v>
      </c>
      <c r="E13" s="146" t="s">
        <v>62</v>
      </c>
      <c r="F13" s="99">
        <v>280.64</v>
      </c>
      <c r="G13" s="12">
        <v>245.85</v>
      </c>
      <c r="H13" s="12">
        <f t="shared" si="1"/>
        <v>34.789999999999992</v>
      </c>
      <c r="I13" s="104">
        <f t="shared" si="2"/>
        <v>0.12396664766248572</v>
      </c>
      <c r="J13" s="12">
        <f>G13*P4</f>
        <v>24.690064743435688</v>
      </c>
      <c r="K13" s="99">
        <v>24</v>
      </c>
      <c r="L13" s="103">
        <v>24</v>
      </c>
      <c r="M13" s="103"/>
      <c r="O13" s="3"/>
    </row>
    <row r="14" spans="1:16" s="10" customFormat="1" ht="24">
      <c r="A14" s="11">
        <v>9</v>
      </c>
      <c r="B14" s="99" t="s">
        <v>36</v>
      </c>
      <c r="C14" s="99" t="s">
        <v>162</v>
      </c>
      <c r="D14" s="99" t="s">
        <v>63</v>
      </c>
      <c r="E14" s="146" t="s">
        <v>64</v>
      </c>
      <c r="F14" s="99">
        <v>642.75</v>
      </c>
      <c r="G14" s="12">
        <v>552.19000000000005</v>
      </c>
      <c r="H14" s="12">
        <f t="shared" si="1"/>
        <v>90.559999999999945</v>
      </c>
      <c r="I14" s="104">
        <f t="shared" si="2"/>
        <v>0.14089459354336825</v>
      </c>
      <c r="J14" s="12">
        <f>G14*N4</f>
        <v>87.900164367032232</v>
      </c>
      <c r="K14" s="99">
        <v>87</v>
      </c>
      <c r="L14" s="103">
        <v>87</v>
      </c>
      <c r="M14" s="103" t="s">
        <v>163</v>
      </c>
      <c r="O14" s="3"/>
    </row>
    <row r="15" spans="1:16" s="10" customFormat="1" ht="25.2" customHeight="1">
      <c r="A15" s="130" t="s">
        <v>105</v>
      </c>
      <c r="B15" s="131"/>
      <c r="C15" s="131"/>
      <c r="D15" s="131"/>
      <c r="E15" s="132"/>
      <c r="F15" s="41">
        <f>SUM(F13:F14)</f>
        <v>923.39</v>
      </c>
      <c r="G15" s="41">
        <f t="shared" ref="G15" si="4">SUM(G13:G14)</f>
        <v>798.04000000000008</v>
      </c>
      <c r="H15" s="42">
        <f>SUM(H13:H14)</f>
        <v>125.34999999999994</v>
      </c>
      <c r="I15" s="40">
        <f>H15/F15</f>
        <v>0.13574979152903968</v>
      </c>
      <c r="J15" s="41"/>
      <c r="K15" s="55">
        <f>SUM(K13:K14)</f>
        <v>111</v>
      </c>
      <c r="L15" s="57"/>
      <c r="M15" s="69"/>
      <c r="O15" s="3"/>
    </row>
    <row r="16" spans="1:16" s="10" customFormat="1" ht="24">
      <c r="A16" s="11">
        <v>10</v>
      </c>
      <c r="B16" s="99" t="s">
        <v>38</v>
      </c>
      <c r="C16" s="99" t="s">
        <v>162</v>
      </c>
      <c r="D16" s="99" t="s">
        <v>65</v>
      </c>
      <c r="E16" s="146" t="s">
        <v>66</v>
      </c>
      <c r="F16" s="12">
        <v>412.20289000000002</v>
      </c>
      <c r="G16" s="12">
        <v>367.86</v>
      </c>
      <c r="H16" s="12">
        <f t="shared" si="1"/>
        <v>44.342890000000011</v>
      </c>
      <c r="I16" s="104">
        <f t="shared" si="2"/>
        <v>0.10757539812493797</v>
      </c>
      <c r="J16" s="12">
        <f>G16*N4</f>
        <v>58.557660341651378</v>
      </c>
      <c r="K16" s="99">
        <v>58</v>
      </c>
      <c r="L16" s="103">
        <v>58</v>
      </c>
      <c r="M16" s="103" t="s">
        <v>163</v>
      </c>
      <c r="O16" s="3"/>
    </row>
    <row r="17" spans="1:15" s="10" customFormat="1" ht="31.8" customHeight="1">
      <c r="A17" s="11">
        <v>11</v>
      </c>
      <c r="B17" s="99" t="s">
        <v>38</v>
      </c>
      <c r="C17" s="99" t="s">
        <v>162</v>
      </c>
      <c r="D17" s="99" t="s">
        <v>67</v>
      </c>
      <c r="E17" s="146" t="s">
        <v>68</v>
      </c>
      <c r="F17" s="99">
        <v>282.37</v>
      </c>
      <c r="G17" s="12">
        <v>249.92</v>
      </c>
      <c r="H17" s="12">
        <f t="shared" si="1"/>
        <v>32.450000000000017</v>
      </c>
      <c r="I17" s="104">
        <f t="shared" si="2"/>
        <v>0.11492014024152714</v>
      </c>
      <c r="J17" s="12">
        <f>G17*P4</f>
        <v>25.098804070284512</v>
      </c>
      <c r="K17" s="99">
        <v>25</v>
      </c>
      <c r="L17" s="103">
        <v>25</v>
      </c>
      <c r="M17" s="103"/>
      <c r="O17" s="3"/>
    </row>
    <row r="18" spans="1:15" s="10" customFormat="1" ht="24">
      <c r="A18" s="11">
        <v>12</v>
      </c>
      <c r="B18" s="99" t="s">
        <v>38</v>
      </c>
      <c r="C18" s="99" t="s">
        <v>162</v>
      </c>
      <c r="D18" s="99" t="s">
        <v>69</v>
      </c>
      <c r="E18" s="146" t="s">
        <v>70</v>
      </c>
      <c r="F18" s="99">
        <v>308.06</v>
      </c>
      <c r="G18" s="12">
        <v>267.14999999999998</v>
      </c>
      <c r="H18" s="12">
        <f t="shared" si="1"/>
        <v>40.910000000000025</v>
      </c>
      <c r="I18" s="104">
        <f t="shared" si="2"/>
        <v>0.13279880542751421</v>
      </c>
      <c r="J18" s="12">
        <f>G18*N4</f>
        <v>42.526175611026382</v>
      </c>
      <c r="K18" s="99">
        <v>42</v>
      </c>
      <c r="L18" s="103">
        <v>42</v>
      </c>
      <c r="M18" s="103" t="s">
        <v>163</v>
      </c>
      <c r="O18" s="3"/>
    </row>
    <row r="19" spans="1:15" s="10" customFormat="1" ht="24">
      <c r="A19" s="11">
        <v>13</v>
      </c>
      <c r="B19" s="99" t="s">
        <v>38</v>
      </c>
      <c r="C19" s="99" t="s">
        <v>162</v>
      </c>
      <c r="D19" s="99" t="s">
        <v>71</v>
      </c>
      <c r="E19" s="146" t="s">
        <v>72</v>
      </c>
      <c r="F19" s="99">
        <v>259.83</v>
      </c>
      <c r="G19" s="12">
        <v>227.17</v>
      </c>
      <c r="H19" s="12">
        <f t="shared" si="1"/>
        <v>32.659999999999997</v>
      </c>
      <c r="I19" s="104">
        <f t="shared" si="2"/>
        <v>0.12569757148905053</v>
      </c>
      <c r="J19" s="12">
        <f>G19*P4</f>
        <v>22.814081788758532</v>
      </c>
      <c r="K19" s="99">
        <v>22</v>
      </c>
      <c r="L19" s="103">
        <v>22</v>
      </c>
      <c r="M19" s="103"/>
      <c r="O19" s="3"/>
    </row>
    <row r="20" spans="1:15" ht="22.2" customHeight="1">
      <c r="A20" s="133" t="s">
        <v>109</v>
      </c>
      <c r="B20" s="133"/>
      <c r="C20" s="133"/>
      <c r="D20" s="133"/>
      <c r="E20" s="133"/>
      <c r="F20" s="39">
        <f>SUM(F16:F19)</f>
        <v>1262.46289</v>
      </c>
      <c r="G20" s="44">
        <f t="shared" ref="G20:H20" si="5">SUM(G16:G19)</f>
        <v>1112.0999999999999</v>
      </c>
      <c r="H20" s="39">
        <f t="shared" si="5"/>
        <v>150.36289000000005</v>
      </c>
      <c r="I20" s="40">
        <f>H20/F20</f>
        <v>0.1191028197272397</v>
      </c>
      <c r="J20" s="56"/>
      <c r="K20" s="61">
        <f>SUM(K16:K19)</f>
        <v>147</v>
      </c>
      <c r="L20" s="60"/>
      <c r="M20" s="60"/>
      <c r="O20" s="3"/>
    </row>
  </sheetData>
  <autoFilter ref="A3:P3"/>
  <mergeCells count="17">
    <mergeCell ref="A20:E20"/>
    <mergeCell ref="J2:J3"/>
    <mergeCell ref="A2:A3"/>
    <mergeCell ref="A1:M1"/>
    <mergeCell ref="M2:M3"/>
    <mergeCell ref="A4:E4"/>
    <mergeCell ref="A12:E12"/>
    <mergeCell ref="A15:E15"/>
    <mergeCell ref="K2:K3"/>
    <mergeCell ref="G2:G3"/>
    <mergeCell ref="H2:H3"/>
    <mergeCell ref="I2:I3"/>
    <mergeCell ref="B2:B3"/>
    <mergeCell ref="C2:C3"/>
    <mergeCell ref="D2:D3"/>
    <mergeCell ref="E2:E3"/>
    <mergeCell ref="F2:F3"/>
  </mergeCells>
  <phoneticPr fontId="3" type="noConversion"/>
  <printOptions horizontalCentered="1"/>
  <pageMargins left="0.41" right="0.21" top="0.35" bottom="0.19685039370078741" header="0.36" footer="0.1574803149606299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43"/>
  <sheetViews>
    <sheetView tabSelected="1" workbookViewId="0">
      <pane xSplit="14" ySplit="3" topLeftCell="O28" activePane="bottomRight" state="frozen"/>
      <selection pane="topRight" activeCell="O1" sqref="O1"/>
      <selection pane="bottomLeft" activeCell="A4" sqref="A4"/>
      <selection pane="bottomRight" activeCell="A30" sqref="A30:N30"/>
    </sheetView>
  </sheetViews>
  <sheetFormatPr defaultRowHeight="14.4"/>
  <cols>
    <col min="1" max="1" width="5" style="51" bestFit="1" customWidth="1"/>
    <col min="2" max="2" width="6.5" style="51" bestFit="1" customWidth="1"/>
    <col min="3" max="3" width="22.8984375" style="51" customWidth="1"/>
    <col min="4" max="4" width="19.09765625" style="52" customWidth="1"/>
    <col min="5" max="5" width="23.59765625" style="52" customWidth="1"/>
    <col min="6" max="6" width="8.796875" style="51"/>
    <col min="7" max="7" width="9.5" style="51" bestFit="1" customWidth="1"/>
    <col min="8" max="8" width="8.59765625" style="51" customWidth="1"/>
    <col min="9" max="9" width="8.796875" style="53"/>
    <col min="10" max="10" width="9.5" style="53" hidden="1" customWidth="1"/>
    <col min="11" max="11" width="9" style="64" customWidth="1"/>
    <col min="12" max="12" width="7.59765625" style="51" hidden="1" customWidth="1"/>
    <col min="13" max="13" width="8.796875" style="51" hidden="1" customWidth="1"/>
    <col min="14" max="14" width="11.5" style="51" customWidth="1"/>
    <col min="15" max="15" width="8.796875" style="51" hidden="1" customWidth="1"/>
    <col min="16" max="16" width="10.59765625" style="51" hidden="1" customWidth="1"/>
    <col min="17" max="16384" width="8.796875" style="51"/>
  </cols>
  <sheetData>
    <row r="1" spans="1:16" ht="58.8" customHeight="1">
      <c r="A1" s="138" t="s">
        <v>151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6" ht="15">
      <c r="A2" s="127" t="s">
        <v>41</v>
      </c>
      <c r="B2" s="125" t="s">
        <v>42</v>
      </c>
      <c r="C2" s="125" t="s">
        <v>106</v>
      </c>
      <c r="D2" s="128" t="s">
        <v>43</v>
      </c>
      <c r="E2" s="128" t="s">
        <v>44</v>
      </c>
      <c r="F2" s="112" t="s">
        <v>107</v>
      </c>
      <c r="G2" s="112" t="s">
        <v>45</v>
      </c>
      <c r="H2" s="112" t="s">
        <v>155</v>
      </c>
      <c r="I2" s="145" t="s">
        <v>46</v>
      </c>
      <c r="J2" s="142" t="s">
        <v>141</v>
      </c>
      <c r="K2" s="110" t="s">
        <v>152</v>
      </c>
      <c r="L2" s="144" t="s">
        <v>142</v>
      </c>
      <c r="M2" s="144"/>
      <c r="N2" s="136" t="s">
        <v>157</v>
      </c>
      <c r="O2" s="10">
        <v>0.15918463638789601</v>
      </c>
      <c r="P2" s="3">
        <f>823.2/8196.97</f>
        <v>0.10042735303410896</v>
      </c>
    </row>
    <row r="3" spans="1:16">
      <c r="A3" s="127"/>
      <c r="B3" s="126"/>
      <c r="C3" s="126"/>
      <c r="D3" s="128"/>
      <c r="E3" s="128"/>
      <c r="F3" s="112"/>
      <c r="G3" s="112"/>
      <c r="H3" s="112"/>
      <c r="I3" s="145"/>
      <c r="J3" s="143"/>
      <c r="K3" s="110"/>
      <c r="L3" s="82" t="s">
        <v>143</v>
      </c>
      <c r="M3" s="82" t="s">
        <v>144</v>
      </c>
      <c r="N3" s="137"/>
    </row>
    <row r="4" spans="1:16" ht="28.2" customHeight="1">
      <c r="A4" s="130" t="s">
        <v>145</v>
      </c>
      <c r="B4" s="131"/>
      <c r="C4" s="131"/>
      <c r="D4" s="131"/>
      <c r="E4" s="132"/>
      <c r="F4" s="43">
        <f>F7+F15++F19+F22+F29+F31+F33</f>
        <v>7631.7500000000009</v>
      </c>
      <c r="G4" s="43">
        <f t="shared" ref="G4:H4" si="0">G7+G15++G19+G22+G29+G31+G33</f>
        <v>7146.1143700000002</v>
      </c>
      <c r="H4" s="43">
        <f t="shared" si="0"/>
        <v>485.63562999999999</v>
      </c>
      <c r="I4" s="40">
        <f>H4/F4</f>
        <v>6.3633587316146351E-2</v>
      </c>
      <c r="J4" s="39">
        <f>J7+J15+J19+J22+J29+J31+J33</f>
        <v>0</v>
      </c>
      <c r="K4" s="61">
        <f>K7+K15+K19+K22+K29+K31+K33</f>
        <v>892</v>
      </c>
      <c r="L4" s="94">
        <f>L7+L15+L19+L22+L29+L31+L33</f>
        <v>465</v>
      </c>
      <c r="M4" s="95">
        <f>M7+M15+M19+M22+M29+M31+M33</f>
        <v>427</v>
      </c>
      <c r="N4" s="80"/>
    </row>
    <row r="5" spans="1:16" s="18" customFormat="1" ht="28.2" customHeight="1">
      <c r="A5" s="13">
        <v>1</v>
      </c>
      <c r="B5" s="99" t="s">
        <v>34</v>
      </c>
      <c r="C5" s="146" t="s">
        <v>164</v>
      </c>
      <c r="D5" s="150" t="s">
        <v>119</v>
      </c>
      <c r="E5" s="146" t="s">
        <v>75</v>
      </c>
      <c r="F5" s="12">
        <v>906.13</v>
      </c>
      <c r="G5" s="12">
        <v>869.48</v>
      </c>
      <c r="H5" s="12">
        <f>F5-G5</f>
        <v>36.649999999999977</v>
      </c>
      <c r="I5" s="147">
        <v>4.0446735015946901E-2</v>
      </c>
      <c r="J5" s="12">
        <f>G5*O2</f>
        <v>138.40785764654782</v>
      </c>
      <c r="K5" s="98">
        <v>138</v>
      </c>
      <c r="L5" s="81">
        <v>138</v>
      </c>
      <c r="M5" s="81"/>
      <c r="N5" s="81" t="s">
        <v>159</v>
      </c>
    </row>
    <row r="6" spans="1:16" s="18" customFormat="1" ht="28.2" customHeight="1">
      <c r="A6" s="13">
        <v>2</v>
      </c>
      <c r="B6" s="99" t="s">
        <v>34</v>
      </c>
      <c r="C6" s="146" t="s">
        <v>164</v>
      </c>
      <c r="D6" s="150" t="s">
        <v>120</v>
      </c>
      <c r="E6" s="146" t="s">
        <v>76</v>
      </c>
      <c r="F6" s="12">
        <v>174</v>
      </c>
      <c r="G6" s="12">
        <v>164.48599999999999</v>
      </c>
      <c r="H6" s="12">
        <f>F6-G6</f>
        <v>9.51400000000001</v>
      </c>
      <c r="I6" s="147">
        <v>5.4678160919540288E-2</v>
      </c>
      <c r="J6" s="12">
        <f>G6*P2</f>
        <v>16.518893591168446</v>
      </c>
      <c r="K6" s="98">
        <v>16</v>
      </c>
      <c r="L6" s="81">
        <v>16</v>
      </c>
      <c r="M6" s="81"/>
      <c r="N6" s="81"/>
    </row>
    <row r="7" spans="1:16" s="18" customFormat="1" ht="28.2" customHeight="1">
      <c r="A7" s="139" t="s">
        <v>104</v>
      </c>
      <c r="B7" s="140"/>
      <c r="C7" s="140"/>
      <c r="D7" s="140"/>
      <c r="E7" s="141"/>
      <c r="F7" s="36">
        <f>SUM(F5:F6)</f>
        <v>1080.1300000000001</v>
      </c>
      <c r="G7" s="36">
        <f t="shared" ref="G7" si="1">SUM(G5:G6)</f>
        <v>1033.9659999999999</v>
      </c>
      <c r="H7" s="36">
        <f>SUM(H5:H6)</f>
        <v>46.163999999999987</v>
      </c>
      <c r="I7" s="37">
        <f>H7/F7</f>
        <v>4.2739299899086203E-2</v>
      </c>
      <c r="J7" s="36"/>
      <c r="K7" s="61">
        <f>SUM(K5:K6)</f>
        <v>154</v>
      </c>
      <c r="L7" s="94">
        <f>SUM(L5:L6)</f>
        <v>154</v>
      </c>
      <c r="M7" s="94"/>
      <c r="N7" s="81"/>
    </row>
    <row r="8" spans="1:16" s="18" customFormat="1" ht="28.2" customHeight="1">
      <c r="A8" s="13">
        <v>3</v>
      </c>
      <c r="B8" s="11" t="s">
        <v>36</v>
      </c>
      <c r="C8" s="15" t="s">
        <v>108</v>
      </c>
      <c r="D8" s="19" t="s">
        <v>132</v>
      </c>
      <c r="E8" s="15" t="s">
        <v>90</v>
      </c>
      <c r="F8" s="16">
        <v>242.2</v>
      </c>
      <c r="G8" s="16">
        <v>191.66</v>
      </c>
      <c r="H8" s="16">
        <f>F8-G8</f>
        <v>50.539999999999992</v>
      </c>
      <c r="I8" s="17">
        <f>H8/F8</f>
        <v>0.20867052023121385</v>
      </c>
      <c r="J8" s="16">
        <v>19.247906482517301</v>
      </c>
      <c r="K8" s="63">
        <v>19</v>
      </c>
      <c r="L8" s="81"/>
      <c r="M8" s="70">
        <v>19</v>
      </c>
      <c r="N8" s="81"/>
    </row>
    <row r="9" spans="1:16" s="18" customFormat="1" ht="28.2" customHeight="1">
      <c r="A9" s="13">
        <v>4</v>
      </c>
      <c r="B9" s="11" t="s">
        <v>36</v>
      </c>
      <c r="C9" s="15" t="s">
        <v>108</v>
      </c>
      <c r="D9" s="19" t="s">
        <v>133</v>
      </c>
      <c r="E9" s="15" t="s">
        <v>91</v>
      </c>
      <c r="F9" s="16">
        <v>176.42</v>
      </c>
      <c r="G9" s="16">
        <v>170.9</v>
      </c>
      <c r="H9" s="16">
        <v>5.5199999999999818</v>
      </c>
      <c r="I9" s="17">
        <v>3.1288969504591216E-2</v>
      </c>
      <c r="J9" s="16">
        <v>17.163034633529222</v>
      </c>
      <c r="K9" s="63">
        <v>17</v>
      </c>
      <c r="L9" s="81"/>
      <c r="M9" s="70">
        <v>17</v>
      </c>
      <c r="N9" s="81"/>
    </row>
    <row r="10" spans="1:16" s="18" customFormat="1" ht="28.2" customHeight="1">
      <c r="A10" s="13">
        <v>5</v>
      </c>
      <c r="B10" s="11" t="s">
        <v>36</v>
      </c>
      <c r="C10" s="15" t="s">
        <v>108</v>
      </c>
      <c r="D10" s="19" t="s">
        <v>134</v>
      </c>
      <c r="E10" s="15" t="s">
        <v>92</v>
      </c>
      <c r="F10" s="16">
        <v>207.54</v>
      </c>
      <c r="G10" s="16">
        <v>198.61578</v>
      </c>
      <c r="H10" s="16">
        <v>8.9242199999999912</v>
      </c>
      <c r="I10" s="17">
        <v>4.2999999999999962E-2</v>
      </c>
      <c r="J10" s="16">
        <v>19.946457056204917</v>
      </c>
      <c r="K10" s="63">
        <v>19</v>
      </c>
      <c r="L10" s="50"/>
      <c r="M10" s="70">
        <v>19</v>
      </c>
      <c r="N10" s="81"/>
    </row>
    <row r="11" spans="1:16" s="18" customFormat="1" ht="28.2" customHeight="1">
      <c r="A11" s="71">
        <v>6</v>
      </c>
      <c r="B11" s="99" t="s">
        <v>36</v>
      </c>
      <c r="C11" s="146" t="s">
        <v>165</v>
      </c>
      <c r="D11" s="150" t="s">
        <v>135</v>
      </c>
      <c r="E11" s="146" t="s">
        <v>93</v>
      </c>
      <c r="F11" s="12">
        <v>228.35</v>
      </c>
      <c r="G11" s="12">
        <v>222.58</v>
      </c>
      <c r="H11" s="12">
        <v>5.7699999999999818</v>
      </c>
      <c r="I11" s="147">
        <v>2.5268228596452735E-2</v>
      </c>
      <c r="J11" s="12">
        <f>G11*O2</f>
        <v>35.431316367217896</v>
      </c>
      <c r="K11" s="98">
        <v>35</v>
      </c>
      <c r="L11" s="50"/>
      <c r="M11" s="98">
        <v>35</v>
      </c>
      <c r="N11" s="81" t="s">
        <v>163</v>
      </c>
    </row>
    <row r="12" spans="1:16" s="18" customFormat="1" ht="28.2" customHeight="1">
      <c r="A12" s="71">
        <v>7</v>
      </c>
      <c r="B12" s="99" t="s">
        <v>36</v>
      </c>
      <c r="C12" s="146" t="s">
        <v>165</v>
      </c>
      <c r="D12" s="150" t="s">
        <v>136</v>
      </c>
      <c r="E12" s="146" t="s">
        <v>94</v>
      </c>
      <c r="F12" s="12">
        <v>278.10000000000002</v>
      </c>
      <c r="G12" s="12">
        <v>265.02929999999998</v>
      </c>
      <c r="H12" s="12">
        <v>13.070700000000045</v>
      </c>
      <c r="I12" s="147">
        <v>4.700000000000016E-2</v>
      </c>
      <c r="J12" s="12">
        <f>G12*O2</f>
        <v>42.188592752638606</v>
      </c>
      <c r="K12" s="98">
        <v>42</v>
      </c>
      <c r="L12" s="81"/>
      <c r="M12" s="98">
        <v>42</v>
      </c>
      <c r="N12" s="81" t="s">
        <v>163</v>
      </c>
    </row>
    <row r="13" spans="1:16" s="18" customFormat="1" ht="28.2" customHeight="1">
      <c r="A13" s="13">
        <v>8</v>
      </c>
      <c r="B13" s="11" t="s">
        <v>36</v>
      </c>
      <c r="C13" s="15" t="s">
        <v>108</v>
      </c>
      <c r="D13" s="19" t="s">
        <v>137</v>
      </c>
      <c r="E13" s="15" t="s">
        <v>95</v>
      </c>
      <c r="F13" s="16">
        <v>156.22999999999999</v>
      </c>
      <c r="G13" s="16">
        <v>152.07</v>
      </c>
      <c r="H13" s="16">
        <v>4.1599999999999966</v>
      </c>
      <c r="I13" s="17">
        <v>2.6627408308263437E-2</v>
      </c>
      <c r="J13" s="16">
        <f>G13*P2</f>
        <v>15.271987575896949</v>
      </c>
      <c r="K13" s="63">
        <v>15</v>
      </c>
      <c r="L13" s="81"/>
      <c r="M13" s="70">
        <v>15</v>
      </c>
      <c r="N13" s="81"/>
    </row>
    <row r="14" spans="1:16" s="18" customFormat="1" ht="28.2" customHeight="1">
      <c r="A14" s="13">
        <v>9</v>
      </c>
      <c r="B14" s="11" t="s">
        <v>36</v>
      </c>
      <c r="C14" s="15" t="s">
        <v>108</v>
      </c>
      <c r="D14" s="19" t="s">
        <v>138</v>
      </c>
      <c r="E14" s="15" t="s">
        <v>96</v>
      </c>
      <c r="F14" s="16">
        <v>415.1</v>
      </c>
      <c r="G14" s="16">
        <v>403.47719999999998</v>
      </c>
      <c r="H14" s="16">
        <v>11.622800000000041</v>
      </c>
      <c r="I14" s="17">
        <v>2.8000000000000098E-2</v>
      </c>
      <c r="J14" s="16">
        <f>G14*P2</f>
        <v>40.520147205613789</v>
      </c>
      <c r="K14" s="63">
        <v>40</v>
      </c>
      <c r="L14" s="81"/>
      <c r="M14" s="70">
        <v>40</v>
      </c>
      <c r="N14" s="81"/>
    </row>
    <row r="15" spans="1:16" s="18" customFormat="1" ht="28.2" customHeight="1">
      <c r="A15" s="139" t="s">
        <v>105</v>
      </c>
      <c r="B15" s="140"/>
      <c r="C15" s="140"/>
      <c r="D15" s="140"/>
      <c r="E15" s="141"/>
      <c r="F15" s="36">
        <f>SUM(F8:F14)</f>
        <v>1703.94</v>
      </c>
      <c r="G15" s="36">
        <f t="shared" ref="G15:H15" si="2">SUM(G8:G14)</f>
        <v>1604.3322800000001</v>
      </c>
      <c r="H15" s="36">
        <f t="shared" si="2"/>
        <v>99.607720000000029</v>
      </c>
      <c r="I15" s="37">
        <f>H15/F15</f>
        <v>5.8457293097174796E-2</v>
      </c>
      <c r="J15" s="36"/>
      <c r="K15" s="61">
        <f>SUM(K8:K14)</f>
        <v>187</v>
      </c>
      <c r="L15" s="94"/>
      <c r="M15" s="95">
        <f>SUM(M8:M14)</f>
        <v>187</v>
      </c>
      <c r="N15" s="81"/>
    </row>
    <row r="16" spans="1:16" s="18" customFormat="1" ht="28.2" customHeight="1">
      <c r="A16" s="13">
        <v>10</v>
      </c>
      <c r="B16" s="11" t="s">
        <v>38</v>
      </c>
      <c r="C16" s="15" t="s">
        <v>108</v>
      </c>
      <c r="D16" s="19" t="s">
        <v>121</v>
      </c>
      <c r="E16" s="15" t="s">
        <v>77</v>
      </c>
      <c r="F16" s="16">
        <v>264.38</v>
      </c>
      <c r="G16" s="16">
        <v>249.08</v>
      </c>
      <c r="H16" s="16">
        <v>15.299999999999983</v>
      </c>
      <c r="I16" s="17">
        <v>5.7871245933882987E-2</v>
      </c>
      <c r="J16" s="16">
        <f>G16*P2</f>
        <v>25.014445093735862</v>
      </c>
      <c r="K16" s="63">
        <v>25</v>
      </c>
      <c r="L16" s="81"/>
      <c r="M16" s="70">
        <v>25</v>
      </c>
      <c r="N16" s="81"/>
    </row>
    <row r="17" spans="1:14" s="18" customFormat="1" ht="28.2" customHeight="1">
      <c r="A17" s="13">
        <v>11</v>
      </c>
      <c r="B17" s="11" t="s">
        <v>38</v>
      </c>
      <c r="C17" s="15" t="s">
        <v>108</v>
      </c>
      <c r="D17" s="19" t="s">
        <v>122</v>
      </c>
      <c r="E17" s="15" t="s">
        <v>78</v>
      </c>
      <c r="F17" s="16">
        <v>223.89</v>
      </c>
      <c r="G17" s="16">
        <v>218.48</v>
      </c>
      <c r="H17" s="16">
        <v>5.4099999999999966</v>
      </c>
      <c r="I17" s="17">
        <v>2.4163651793291333E-2</v>
      </c>
      <c r="J17" s="16">
        <f>G17*P2</f>
        <v>21.941368090892126</v>
      </c>
      <c r="K17" s="63">
        <v>22</v>
      </c>
      <c r="L17" s="81"/>
      <c r="M17" s="70">
        <v>22</v>
      </c>
      <c r="N17" s="81"/>
    </row>
    <row r="18" spans="1:14" s="18" customFormat="1" ht="28.2" customHeight="1">
      <c r="A18" s="13">
        <v>12</v>
      </c>
      <c r="B18" s="99" t="s">
        <v>38</v>
      </c>
      <c r="C18" s="146" t="s">
        <v>165</v>
      </c>
      <c r="D18" s="150" t="s">
        <v>123</v>
      </c>
      <c r="E18" s="146" t="s">
        <v>79</v>
      </c>
      <c r="F18" s="12">
        <v>400.89</v>
      </c>
      <c r="G18" s="12">
        <v>382.04817000000003</v>
      </c>
      <c r="H18" s="12">
        <v>18.841829999999959</v>
      </c>
      <c r="I18" s="147">
        <v>4.6999999999999896E-2</v>
      </c>
      <c r="J18" s="12">
        <f>G18*O2</f>
        <v>60.816199024111086</v>
      </c>
      <c r="K18" s="98">
        <v>61</v>
      </c>
      <c r="L18" s="81"/>
      <c r="M18" s="98">
        <v>61</v>
      </c>
      <c r="N18" s="81" t="s">
        <v>163</v>
      </c>
    </row>
    <row r="19" spans="1:14" s="18" customFormat="1" ht="28.2" customHeight="1">
      <c r="A19" s="139" t="s">
        <v>109</v>
      </c>
      <c r="B19" s="140"/>
      <c r="C19" s="140"/>
      <c r="D19" s="140"/>
      <c r="E19" s="141"/>
      <c r="F19" s="36">
        <f>SUM(F16:F18)</f>
        <v>889.16</v>
      </c>
      <c r="G19" s="36">
        <f t="shared" ref="G19:H19" si="3">SUM(G16:G18)</f>
        <v>849.60816999999997</v>
      </c>
      <c r="H19" s="36">
        <f t="shared" si="3"/>
        <v>39.551829999999939</v>
      </c>
      <c r="I19" s="37">
        <f>H19/F19</f>
        <v>4.4482241666291715E-2</v>
      </c>
      <c r="J19" s="36"/>
      <c r="K19" s="61">
        <f>SUM(K16:K18)</f>
        <v>108</v>
      </c>
      <c r="L19" s="94"/>
      <c r="M19" s="95">
        <f>SUM(M16:M18)</f>
        <v>108</v>
      </c>
      <c r="N19" s="81"/>
    </row>
    <row r="20" spans="1:14" s="18" customFormat="1" ht="28.2" customHeight="1">
      <c r="A20" s="13">
        <v>13</v>
      </c>
      <c r="B20" s="11" t="s">
        <v>80</v>
      </c>
      <c r="C20" s="15" t="s">
        <v>108</v>
      </c>
      <c r="D20" s="19" t="s">
        <v>124</v>
      </c>
      <c r="E20" s="15" t="s">
        <v>81</v>
      </c>
      <c r="F20" s="16">
        <v>346</v>
      </c>
      <c r="G20" s="16">
        <v>316.58999999999997</v>
      </c>
      <c r="H20" s="16">
        <v>29.410000000000025</v>
      </c>
      <c r="I20" s="17">
        <v>8.5000000000000075E-2</v>
      </c>
      <c r="J20" s="16">
        <v>31.794295697068556</v>
      </c>
      <c r="K20" s="63">
        <v>32</v>
      </c>
      <c r="L20" s="81"/>
      <c r="M20" s="70">
        <v>32</v>
      </c>
      <c r="N20" s="81"/>
    </row>
    <row r="21" spans="1:14" s="18" customFormat="1" ht="28.2" customHeight="1">
      <c r="A21" s="13">
        <v>14</v>
      </c>
      <c r="B21" s="11" t="s">
        <v>80</v>
      </c>
      <c r="C21" s="15" t="s">
        <v>108</v>
      </c>
      <c r="D21" s="19" t="s">
        <v>125</v>
      </c>
      <c r="E21" s="15" t="s">
        <v>82</v>
      </c>
      <c r="F21" s="16">
        <v>261.62</v>
      </c>
      <c r="G21" s="16">
        <v>252.72492</v>
      </c>
      <c r="H21" s="16">
        <v>8.8950800000000072</v>
      </c>
      <c r="I21" s="17">
        <v>3.400000000000003E-2</v>
      </c>
      <c r="J21" s="16">
        <v>25.380494761356946</v>
      </c>
      <c r="K21" s="63">
        <v>25</v>
      </c>
      <c r="L21" s="81"/>
      <c r="M21" s="70">
        <v>25</v>
      </c>
      <c r="N21" s="81"/>
    </row>
    <row r="22" spans="1:14" s="18" customFormat="1" ht="28.2" customHeight="1">
      <c r="A22" s="139" t="s">
        <v>110</v>
      </c>
      <c r="B22" s="140"/>
      <c r="C22" s="140"/>
      <c r="D22" s="140"/>
      <c r="E22" s="141"/>
      <c r="F22" s="36">
        <f>SUM(F20:F21)</f>
        <v>607.62</v>
      </c>
      <c r="G22" s="36">
        <f t="shared" ref="G22:H22" si="4">SUM(G20:G21)</f>
        <v>569.31492000000003</v>
      </c>
      <c r="H22" s="36">
        <f t="shared" si="4"/>
        <v>38.305080000000032</v>
      </c>
      <c r="I22" s="37">
        <f>H22/F22</f>
        <v>6.3041177051446684E-2</v>
      </c>
      <c r="J22" s="36"/>
      <c r="K22" s="61">
        <f>SUM(K20:K21)</f>
        <v>57</v>
      </c>
      <c r="L22" s="94"/>
      <c r="M22" s="95">
        <f>SUM(M20:M21)</f>
        <v>57</v>
      </c>
      <c r="N22" s="81"/>
    </row>
    <row r="23" spans="1:14" s="18" customFormat="1" ht="28.2" customHeight="1">
      <c r="A23" s="103">
        <v>15</v>
      </c>
      <c r="B23" s="99" t="s">
        <v>83</v>
      </c>
      <c r="C23" s="146" t="s">
        <v>165</v>
      </c>
      <c r="D23" s="150" t="s">
        <v>126</v>
      </c>
      <c r="E23" s="146" t="s">
        <v>84</v>
      </c>
      <c r="F23" s="12">
        <v>201.4</v>
      </c>
      <c r="G23" s="12">
        <v>174.3</v>
      </c>
      <c r="H23" s="12">
        <v>27.1</v>
      </c>
      <c r="I23" s="147">
        <v>0.13455809334657398</v>
      </c>
      <c r="J23" s="12">
        <f>G23*O2</f>
        <v>27.745882122410276</v>
      </c>
      <c r="K23" s="98">
        <v>27</v>
      </c>
      <c r="L23" s="81">
        <v>27</v>
      </c>
      <c r="M23" s="81"/>
      <c r="N23" s="81" t="s">
        <v>163</v>
      </c>
    </row>
    <row r="24" spans="1:14" s="18" customFormat="1" ht="28.2" customHeight="1">
      <c r="A24" s="13">
        <v>16</v>
      </c>
      <c r="B24" s="11" t="s">
        <v>83</v>
      </c>
      <c r="C24" s="15" t="s">
        <v>108</v>
      </c>
      <c r="D24" s="19" t="s">
        <v>127</v>
      </c>
      <c r="E24" s="15" t="s">
        <v>85</v>
      </c>
      <c r="F24" s="16">
        <v>762.14</v>
      </c>
      <c r="G24" s="16">
        <v>698.97299999999996</v>
      </c>
      <c r="H24" s="16">
        <v>63.16700000000003</v>
      </c>
      <c r="I24" s="17">
        <v>8.2881097961004582E-2</v>
      </c>
      <c r="J24" s="16">
        <v>70.196008232310234</v>
      </c>
      <c r="K24" s="63">
        <v>70</v>
      </c>
      <c r="L24" s="81">
        <v>20</v>
      </c>
      <c r="M24" s="81">
        <v>50</v>
      </c>
      <c r="N24" s="81"/>
    </row>
    <row r="25" spans="1:14" s="18" customFormat="1" ht="28.2" customHeight="1">
      <c r="A25" s="13">
        <v>17</v>
      </c>
      <c r="B25" s="11" t="s">
        <v>83</v>
      </c>
      <c r="C25" s="15" t="s">
        <v>108</v>
      </c>
      <c r="D25" s="19" t="s">
        <v>128</v>
      </c>
      <c r="E25" s="15" t="s">
        <v>86</v>
      </c>
      <c r="F25" s="16">
        <v>237.8</v>
      </c>
      <c r="G25" s="16">
        <v>183.9</v>
      </c>
      <c r="H25" s="16">
        <v>53.900000000000006</v>
      </c>
      <c r="I25" s="17">
        <v>0.22666105971404543</v>
      </c>
      <c r="J25" s="16">
        <v>18.46859022297264</v>
      </c>
      <c r="K25" s="63">
        <v>18</v>
      </c>
      <c r="L25" s="81">
        <v>18</v>
      </c>
      <c r="M25" s="81"/>
      <c r="N25" s="81"/>
    </row>
    <row r="26" spans="1:14" s="18" customFormat="1" ht="28.2" customHeight="1">
      <c r="A26" s="13">
        <v>18</v>
      </c>
      <c r="B26" s="11" t="s">
        <v>83</v>
      </c>
      <c r="C26" s="15" t="s">
        <v>108</v>
      </c>
      <c r="D26" s="19" t="s">
        <v>129</v>
      </c>
      <c r="E26" s="15" t="s">
        <v>87</v>
      </c>
      <c r="F26" s="16">
        <v>242.9</v>
      </c>
      <c r="G26" s="16">
        <v>239.07</v>
      </c>
      <c r="H26" s="16">
        <v>3.8300000000000125</v>
      </c>
      <c r="I26" s="17">
        <v>1.5767805681350403E-2</v>
      </c>
      <c r="J26" s="16">
        <v>24.009167289864429</v>
      </c>
      <c r="K26" s="63">
        <v>24</v>
      </c>
      <c r="L26" s="81">
        <v>24</v>
      </c>
      <c r="M26" s="81"/>
      <c r="N26" s="81"/>
    </row>
    <row r="27" spans="1:14" s="18" customFormat="1" ht="55.8" customHeight="1">
      <c r="A27" s="13">
        <v>19</v>
      </c>
      <c r="B27" s="11" t="s">
        <v>83</v>
      </c>
      <c r="C27" s="15" t="s">
        <v>108</v>
      </c>
      <c r="D27" s="19" t="s">
        <v>130</v>
      </c>
      <c r="E27" s="15" t="s">
        <v>88</v>
      </c>
      <c r="F27" s="16">
        <v>205.26</v>
      </c>
      <c r="G27" s="16">
        <v>186.9</v>
      </c>
      <c r="H27" s="16">
        <v>18.359999999999985</v>
      </c>
      <c r="I27" s="17">
        <v>8.9447529961999353E-2</v>
      </c>
      <c r="J27" s="16">
        <v>18.769872282074967</v>
      </c>
      <c r="K27" s="63">
        <v>18</v>
      </c>
      <c r="L27" s="81">
        <v>18</v>
      </c>
      <c r="M27" s="81"/>
      <c r="N27" s="81"/>
    </row>
    <row r="28" spans="1:14" s="18" customFormat="1" ht="28.2" customHeight="1">
      <c r="A28" s="13">
        <v>20</v>
      </c>
      <c r="B28" s="11" t="s">
        <v>83</v>
      </c>
      <c r="C28" s="15" t="s">
        <v>108</v>
      </c>
      <c r="D28" s="19" t="s">
        <v>131</v>
      </c>
      <c r="E28" s="15" t="s">
        <v>89</v>
      </c>
      <c r="F28" s="16">
        <v>224.1</v>
      </c>
      <c r="G28" s="16">
        <v>193.95</v>
      </c>
      <c r="H28" s="16">
        <v>30.150000000000006</v>
      </c>
      <c r="I28" s="17">
        <v>0.1345381526104418</v>
      </c>
      <c r="J28" s="16">
        <v>19.477885120965432</v>
      </c>
      <c r="K28" s="63">
        <v>19</v>
      </c>
      <c r="L28" s="81">
        <v>19</v>
      </c>
      <c r="M28" s="81"/>
      <c r="N28" s="81"/>
    </row>
    <row r="29" spans="1:14" s="18" customFormat="1" ht="28.2" customHeight="1">
      <c r="A29" s="139" t="s">
        <v>111</v>
      </c>
      <c r="B29" s="140"/>
      <c r="C29" s="140"/>
      <c r="D29" s="140"/>
      <c r="E29" s="141"/>
      <c r="F29" s="36">
        <f>SUM(F23:F28)</f>
        <v>1873.6</v>
      </c>
      <c r="G29" s="36">
        <f t="shared" ref="G29:H29" si="5">SUM(G23:G28)</f>
        <v>1677.0930000000001</v>
      </c>
      <c r="H29" s="36">
        <f t="shared" si="5"/>
        <v>196.50700000000003</v>
      </c>
      <c r="I29" s="37">
        <f>H29/F29</f>
        <v>0.10488204526046117</v>
      </c>
      <c r="J29" s="36"/>
      <c r="K29" s="61">
        <f>SUM(K23:K28)</f>
        <v>176</v>
      </c>
      <c r="L29" s="94">
        <f>SUM(L23:L28)</f>
        <v>126</v>
      </c>
      <c r="M29" s="94">
        <f>SUM(M23:M28)</f>
        <v>50</v>
      </c>
      <c r="N29" s="81"/>
    </row>
    <row r="30" spans="1:14" s="18" customFormat="1" ht="28.2" customHeight="1">
      <c r="A30" s="103">
        <v>21</v>
      </c>
      <c r="B30" s="99" t="s">
        <v>73</v>
      </c>
      <c r="C30" s="146" t="s">
        <v>165</v>
      </c>
      <c r="D30" s="150" t="s">
        <v>118</v>
      </c>
      <c r="E30" s="146" t="s">
        <v>74</v>
      </c>
      <c r="F30" s="12">
        <v>1224.8</v>
      </c>
      <c r="G30" s="12">
        <v>1166.3</v>
      </c>
      <c r="H30" s="12">
        <v>58.5</v>
      </c>
      <c r="I30" s="147">
        <v>4.7762900065316791E-2</v>
      </c>
      <c r="J30" s="12">
        <f>G30*O2</f>
        <v>185.6570414192031</v>
      </c>
      <c r="K30" s="98">
        <v>185</v>
      </c>
      <c r="L30" s="81">
        <v>185</v>
      </c>
      <c r="M30" s="81"/>
      <c r="N30" s="81" t="s">
        <v>163</v>
      </c>
    </row>
    <row r="31" spans="1:14" ht="27.6" customHeight="1">
      <c r="A31" s="133" t="s">
        <v>112</v>
      </c>
      <c r="B31" s="133"/>
      <c r="C31" s="133"/>
      <c r="D31" s="133"/>
      <c r="E31" s="133"/>
      <c r="F31" s="38">
        <f>SUM(F30)</f>
        <v>1224.8</v>
      </c>
      <c r="G31" s="38">
        <f t="shared" ref="G31:H31" si="6">SUM(G30)</f>
        <v>1166.3</v>
      </c>
      <c r="H31" s="39">
        <f t="shared" si="6"/>
        <v>58.5</v>
      </c>
      <c r="I31" s="40">
        <f>H31/F31</f>
        <v>4.7762900065316791E-2</v>
      </c>
      <c r="J31" s="38"/>
      <c r="K31" s="61">
        <f>SUM(K30)</f>
        <v>185</v>
      </c>
      <c r="L31" s="94">
        <f>SUM(L30)</f>
        <v>185</v>
      </c>
      <c r="M31" s="79"/>
      <c r="N31" s="81"/>
    </row>
    <row r="32" spans="1:14" ht="24">
      <c r="A32" s="21">
        <v>22</v>
      </c>
      <c r="B32" s="11" t="s">
        <v>101</v>
      </c>
      <c r="C32" s="15" t="s">
        <v>108</v>
      </c>
      <c r="D32" s="19" t="s">
        <v>102</v>
      </c>
      <c r="E32" s="15" t="s">
        <v>103</v>
      </c>
      <c r="F32" s="16">
        <v>252.5</v>
      </c>
      <c r="G32" s="16">
        <v>245.5</v>
      </c>
      <c r="H32" s="16">
        <v>7</v>
      </c>
      <c r="I32" s="17">
        <v>2.7722772277227723E-2</v>
      </c>
      <c r="J32" s="16">
        <f>G32*P2</f>
        <v>24.65491516987375</v>
      </c>
      <c r="K32" s="63">
        <v>25</v>
      </c>
      <c r="L32" s="80"/>
      <c r="M32" s="81">
        <v>25</v>
      </c>
      <c r="N32" s="81"/>
    </row>
    <row r="33" spans="1:14" ht="32.4" customHeight="1">
      <c r="A33" s="139" t="s">
        <v>113</v>
      </c>
      <c r="B33" s="140"/>
      <c r="C33" s="140"/>
      <c r="D33" s="140"/>
      <c r="E33" s="141"/>
      <c r="F33" s="36">
        <f>SUM(F32)</f>
        <v>252.5</v>
      </c>
      <c r="G33" s="36">
        <f t="shared" ref="G33:H33" si="7">SUM(G32)</f>
        <v>245.5</v>
      </c>
      <c r="H33" s="36">
        <f t="shared" si="7"/>
        <v>7</v>
      </c>
      <c r="I33" s="37">
        <f>H33/F33</f>
        <v>2.7722772277227723E-2</v>
      </c>
      <c r="J33" s="36"/>
      <c r="K33" s="61">
        <f>SUM(K32)</f>
        <v>25</v>
      </c>
      <c r="L33" s="79"/>
      <c r="M33" s="94">
        <f>SUM(M32)</f>
        <v>25</v>
      </c>
      <c r="N33" s="81"/>
    </row>
    <row r="34" spans="1:14" ht="24.6" customHeight="1">
      <c r="L34" s="54"/>
    </row>
    <row r="43" spans="1:14">
      <c r="E43" s="83"/>
    </row>
  </sheetData>
  <autoFilter ref="A3:P33"/>
  <mergeCells count="22">
    <mergeCell ref="N2:N3"/>
    <mergeCell ref="A1:N1"/>
    <mergeCell ref="A29:E29"/>
    <mergeCell ref="A31:E31"/>
    <mergeCell ref="A33:E33"/>
    <mergeCell ref="J2:J3"/>
    <mergeCell ref="L2:M2"/>
    <mergeCell ref="A4:E4"/>
    <mergeCell ref="A7:E7"/>
    <mergeCell ref="A15:E15"/>
    <mergeCell ref="A19:E19"/>
    <mergeCell ref="A22:E22"/>
    <mergeCell ref="G2:G3"/>
    <mergeCell ref="H2:H3"/>
    <mergeCell ref="I2:I3"/>
    <mergeCell ref="K2:K3"/>
    <mergeCell ref="F2:F3"/>
    <mergeCell ref="A2:A3"/>
    <mergeCell ref="B2:B3"/>
    <mergeCell ref="C2:C3"/>
    <mergeCell ref="D2:D3"/>
    <mergeCell ref="E2:E3"/>
  </mergeCells>
  <phoneticPr fontId="3" type="noConversion"/>
  <printOptions horizontalCentered="1"/>
  <pageMargins left="0.25" right="0.16" top="0.17" bottom="0.21" header="0.31496062992125984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绿色高效种养业发展</vt:lpstr>
      <vt:lpstr>农村一二三产业融合发展</vt:lpstr>
      <vt:lpstr>农产品加工及流通能力提升</vt:lpstr>
      <vt:lpstr>绿色高效种养业发展!Print_Titles</vt:lpstr>
      <vt:lpstr>农产品加工及流通能力提升!Print_Titles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裴志慧</dc:creator>
  <cp:lastModifiedBy>常州市农业农村局</cp:lastModifiedBy>
  <cp:lastPrinted>2023-09-22T09:00:54Z</cp:lastPrinted>
  <dcterms:created xsi:type="dcterms:W3CDTF">2020-08-26T02:27:58Z</dcterms:created>
  <dcterms:modified xsi:type="dcterms:W3CDTF">2023-09-26T01:16:26Z</dcterms:modified>
</cp:coreProperties>
</file>